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\Desktop\Doutorado\Economia Brasileira\Artigo\Dados Brasil\"/>
    </mc:Choice>
  </mc:AlternateContent>
  <bookViews>
    <workbookView xWindow="0" yWindow="0" windowWidth="20490" windowHeight="6855" firstSheet="1" activeTab="8"/>
  </bookViews>
  <sheets>
    <sheet name="Tabela 1 e 2" sheetId="1" r:id="rId1"/>
    <sheet name="Tabela 3" sheetId="2" r:id="rId2"/>
    <sheet name="Tabela 4" sheetId="9" r:id="rId3"/>
    <sheet name="Tabela 5" sheetId="5" r:id="rId4"/>
    <sheet name="Tabela 6" sheetId="3" r:id="rId5"/>
    <sheet name="Tabela 7" sheetId="7" r:id="rId6"/>
    <sheet name="Tabela 8" sheetId="8" r:id="rId7"/>
    <sheet name="Tabela 9" sheetId="10" r:id="rId8"/>
    <sheet name="IS" sheetId="16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6" l="1"/>
  <c r="L15" i="16"/>
  <c r="L14" i="16"/>
  <c r="K14" i="16"/>
  <c r="N14" i="16"/>
  <c r="O14" i="16"/>
  <c r="N3" i="16"/>
  <c r="O3" i="16"/>
  <c r="N4" i="16"/>
  <c r="O4" i="16"/>
  <c r="N5" i="16"/>
  <c r="O5" i="16"/>
  <c r="N6" i="16"/>
  <c r="O6" i="16"/>
  <c r="N7" i="16"/>
  <c r="O7" i="16"/>
  <c r="N8" i="16"/>
  <c r="O8" i="16"/>
  <c r="N9" i="16"/>
  <c r="O9" i="16"/>
  <c r="N10" i="16"/>
  <c r="O10" i="16"/>
  <c r="N11" i="16"/>
  <c r="O11" i="16"/>
  <c r="N12" i="16"/>
  <c r="O12" i="16"/>
  <c r="N13" i="16"/>
  <c r="O13" i="16"/>
  <c r="O2" i="16"/>
  <c r="N2" i="16"/>
  <c r="K3" i="16"/>
  <c r="L3" i="16"/>
  <c r="K4" i="16"/>
  <c r="L4" i="16"/>
  <c r="K5" i="16"/>
  <c r="L5" i="16"/>
  <c r="K6" i="16"/>
  <c r="L6" i="16"/>
  <c r="K7" i="16"/>
  <c r="L7" i="16"/>
  <c r="K8" i="16"/>
  <c r="L8" i="16"/>
  <c r="K9" i="16"/>
  <c r="L9" i="16"/>
  <c r="K10" i="16"/>
  <c r="L10" i="16"/>
  <c r="K11" i="16"/>
  <c r="L11" i="16"/>
  <c r="K12" i="16"/>
  <c r="L12" i="16"/>
  <c r="K13" i="16"/>
  <c r="L13" i="16"/>
  <c r="L2" i="16"/>
  <c r="K2" i="16"/>
  <c r="O3" i="10"/>
  <c r="N3" i="10"/>
  <c r="N4" i="10"/>
  <c r="O4" i="10"/>
  <c r="N5" i="10"/>
  <c r="O5" i="10"/>
  <c r="N6" i="10"/>
  <c r="O6" i="10"/>
  <c r="N7" i="10"/>
  <c r="O7" i="10"/>
  <c r="N8" i="10"/>
  <c r="O8" i="10"/>
  <c r="N9" i="10"/>
  <c r="O9" i="10"/>
  <c r="N10" i="10"/>
  <c r="O10" i="10"/>
  <c r="N11" i="10"/>
  <c r="O11" i="10"/>
  <c r="N12" i="10"/>
  <c r="O12" i="10"/>
  <c r="N13" i="10"/>
  <c r="O13" i="10"/>
  <c r="N14" i="10"/>
  <c r="O14" i="10"/>
  <c r="N15" i="10"/>
  <c r="O15" i="10"/>
  <c r="N16" i="10"/>
  <c r="O16" i="10"/>
  <c r="N17" i="10"/>
  <c r="O17" i="10"/>
  <c r="N18" i="10"/>
  <c r="O18" i="10"/>
  <c r="N19" i="10"/>
  <c r="O19" i="10"/>
  <c r="N20" i="10"/>
  <c r="O20" i="10"/>
  <c r="N21" i="10"/>
  <c r="O21" i="10"/>
  <c r="N22" i="10"/>
  <c r="O22" i="10"/>
  <c r="N23" i="10"/>
  <c r="O23" i="10"/>
  <c r="N24" i="10"/>
  <c r="O24" i="10"/>
  <c r="N25" i="10" l="1"/>
  <c r="N26" i="10" s="1"/>
  <c r="N27" i="10" s="1"/>
  <c r="O25" i="10"/>
  <c r="O26" i="10" s="1"/>
  <c r="O27" i="10" s="1"/>
  <c r="G53" i="10"/>
  <c r="G54" i="10" s="1"/>
  <c r="G55" i="10" s="1"/>
  <c r="F53" i="10"/>
  <c r="F54" i="10" s="1"/>
  <c r="F55" i="10" s="1"/>
  <c r="D37" i="10"/>
  <c r="G3" i="10" s="1"/>
  <c r="C37" i="10"/>
  <c r="G38" i="8"/>
  <c r="F3" i="8"/>
  <c r="F36" i="8" s="1"/>
  <c r="F37" i="8" s="1"/>
  <c r="F38" i="8" s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2" i="8"/>
  <c r="D36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2" i="8"/>
  <c r="G36" i="8" s="1"/>
  <c r="G37" i="8" s="1"/>
  <c r="C36" i="8"/>
  <c r="I33" i="7"/>
  <c r="J33" i="7"/>
  <c r="K33" i="7"/>
  <c r="H33" i="7"/>
  <c r="H16" i="7"/>
  <c r="K21" i="7"/>
  <c r="K22" i="7"/>
  <c r="K23" i="7"/>
  <c r="K24" i="7"/>
  <c r="K25" i="7"/>
  <c r="K26" i="7"/>
  <c r="K27" i="7"/>
  <c r="K28" i="7"/>
  <c r="K29" i="7"/>
  <c r="K30" i="7"/>
  <c r="K31" i="7"/>
  <c r="K32" i="7"/>
  <c r="K20" i="7"/>
  <c r="J21" i="7"/>
  <c r="J22" i="7"/>
  <c r="J23" i="7"/>
  <c r="J24" i="7"/>
  <c r="J25" i="7"/>
  <c r="J26" i="7"/>
  <c r="J27" i="7"/>
  <c r="J28" i="7"/>
  <c r="J29" i="7"/>
  <c r="J30" i="7"/>
  <c r="J31" i="7"/>
  <c r="J20" i="7"/>
  <c r="I21" i="7"/>
  <c r="I22" i="7"/>
  <c r="I23" i="7"/>
  <c r="I24" i="7"/>
  <c r="I25" i="7"/>
  <c r="I26" i="7"/>
  <c r="I27" i="7"/>
  <c r="I28" i="7"/>
  <c r="I29" i="7"/>
  <c r="I30" i="7"/>
  <c r="I31" i="7"/>
  <c r="I20" i="7"/>
  <c r="H31" i="7"/>
  <c r="H21" i="7"/>
  <c r="H22" i="7"/>
  <c r="H23" i="7"/>
  <c r="H24" i="7"/>
  <c r="H25" i="7"/>
  <c r="H26" i="7"/>
  <c r="H27" i="7"/>
  <c r="H28" i="7"/>
  <c r="H29" i="7"/>
  <c r="H30" i="7"/>
  <c r="H20" i="7"/>
  <c r="H4" i="7"/>
  <c r="H3" i="7"/>
  <c r="K9" i="7"/>
  <c r="K10" i="7"/>
  <c r="J9" i="7"/>
  <c r="J10" i="7"/>
  <c r="K15" i="7"/>
  <c r="J15" i="7"/>
  <c r="I15" i="7"/>
  <c r="I16" i="7" s="1"/>
  <c r="H15" i="7"/>
  <c r="K14" i="7"/>
  <c r="J14" i="7"/>
  <c r="I14" i="7"/>
  <c r="H14" i="7"/>
  <c r="K13" i="7"/>
  <c r="J13" i="7"/>
  <c r="I13" i="7"/>
  <c r="H13" i="7"/>
  <c r="K12" i="7"/>
  <c r="J12" i="7"/>
  <c r="I12" i="7"/>
  <c r="H12" i="7"/>
  <c r="J11" i="7"/>
  <c r="I11" i="7"/>
  <c r="H11" i="7"/>
  <c r="K8" i="7"/>
  <c r="J8" i="7"/>
  <c r="I8" i="7"/>
  <c r="H8" i="7"/>
  <c r="K7" i="7"/>
  <c r="J7" i="7"/>
  <c r="I7" i="7"/>
  <c r="H7" i="7"/>
  <c r="K6" i="7"/>
  <c r="J6" i="7"/>
  <c r="I6" i="7"/>
  <c r="H6" i="7"/>
  <c r="K5" i="7"/>
  <c r="J5" i="7"/>
  <c r="I5" i="7"/>
  <c r="H5" i="7"/>
  <c r="K4" i="7"/>
  <c r="J4" i="7"/>
  <c r="I4" i="7"/>
  <c r="K3" i="7"/>
  <c r="J3" i="7"/>
  <c r="I3" i="7"/>
  <c r="K34" i="2"/>
  <c r="G7" i="10" l="1"/>
  <c r="G11" i="10"/>
  <c r="G15" i="10"/>
  <c r="F21" i="10"/>
  <c r="G36" i="10"/>
  <c r="F11" i="10"/>
  <c r="F36" i="10"/>
  <c r="F3" i="10"/>
  <c r="F7" i="10"/>
  <c r="F15" i="10"/>
  <c r="F5" i="10"/>
  <c r="F9" i="10"/>
  <c r="F13" i="10"/>
  <c r="F17" i="10"/>
  <c r="F25" i="10"/>
  <c r="F33" i="10"/>
  <c r="F29" i="10"/>
  <c r="F23" i="10"/>
  <c r="F31" i="10"/>
  <c r="G5" i="10"/>
  <c r="G9" i="10"/>
  <c r="G13" i="10"/>
  <c r="F19" i="10"/>
  <c r="F27" i="10"/>
  <c r="F35" i="10"/>
  <c r="G17" i="10"/>
  <c r="G19" i="10"/>
  <c r="G21" i="10"/>
  <c r="G23" i="10"/>
  <c r="G25" i="10"/>
  <c r="G27" i="10"/>
  <c r="G29" i="10"/>
  <c r="G31" i="10"/>
  <c r="G33" i="10"/>
  <c r="G35" i="10"/>
  <c r="F4" i="10"/>
  <c r="F6" i="10"/>
  <c r="F8" i="10"/>
  <c r="F10" i="10"/>
  <c r="F12" i="10"/>
  <c r="F14" i="10"/>
  <c r="F16" i="10"/>
  <c r="F18" i="10"/>
  <c r="F20" i="10"/>
  <c r="F22" i="10"/>
  <c r="F24" i="10"/>
  <c r="F26" i="10"/>
  <c r="F28" i="10"/>
  <c r="F30" i="10"/>
  <c r="F32" i="10"/>
  <c r="F34" i="10"/>
  <c r="G4" i="10"/>
  <c r="G6" i="10"/>
  <c r="G8" i="10"/>
  <c r="G10" i="10"/>
  <c r="G12" i="10"/>
  <c r="G14" i="10"/>
  <c r="G16" i="10"/>
  <c r="G18" i="10"/>
  <c r="G20" i="10"/>
  <c r="G22" i="10"/>
  <c r="G24" i="10"/>
  <c r="G26" i="10"/>
  <c r="G28" i="10"/>
  <c r="G30" i="10"/>
  <c r="G32" i="10"/>
  <c r="G34" i="10"/>
  <c r="J16" i="7"/>
  <c r="K16" i="7"/>
  <c r="M5" i="5"/>
  <c r="M6" i="5"/>
  <c r="M7" i="5"/>
  <c r="M8" i="5"/>
  <c r="M9" i="5"/>
  <c r="M10" i="5"/>
  <c r="M11" i="5"/>
  <c r="M12" i="5"/>
  <c r="M13" i="5"/>
  <c r="M14" i="5"/>
  <c r="L6" i="5"/>
  <c r="L7" i="5"/>
  <c r="L8" i="5"/>
  <c r="L9" i="5"/>
  <c r="L10" i="5"/>
  <c r="L11" i="5"/>
  <c r="L12" i="5"/>
  <c r="L13" i="5"/>
  <c r="L14" i="5"/>
  <c r="L5" i="5"/>
  <c r="K5" i="5"/>
  <c r="K6" i="5"/>
  <c r="K7" i="5"/>
  <c r="K8" i="5"/>
  <c r="K9" i="5"/>
  <c r="K10" i="5"/>
  <c r="K11" i="5"/>
  <c r="K12" i="5"/>
  <c r="K13" i="5"/>
  <c r="K14" i="5"/>
  <c r="M4" i="5"/>
  <c r="K4" i="5"/>
  <c r="J6" i="5"/>
  <c r="J7" i="5"/>
  <c r="J8" i="5"/>
  <c r="J9" i="5"/>
  <c r="J10" i="5"/>
  <c r="J11" i="5"/>
  <c r="J12" i="5"/>
  <c r="J13" i="5"/>
  <c r="J14" i="5"/>
  <c r="J5" i="5"/>
  <c r="I4" i="5"/>
  <c r="F76" i="5"/>
  <c r="F64" i="5"/>
  <c r="F52" i="5"/>
  <c r="F40" i="5"/>
  <c r="F28" i="5"/>
  <c r="F16" i="5"/>
  <c r="F4" i="5"/>
  <c r="I6" i="5"/>
  <c r="I7" i="5"/>
  <c r="I8" i="5"/>
  <c r="I9" i="5"/>
  <c r="I10" i="5"/>
  <c r="I11" i="5"/>
  <c r="I12" i="5"/>
  <c r="I13" i="5"/>
  <c r="I14" i="5"/>
  <c r="I5" i="5"/>
  <c r="F86" i="5"/>
  <c r="F85" i="5"/>
  <c r="F84" i="5"/>
  <c r="F83" i="5"/>
  <c r="F82" i="5"/>
  <c r="F81" i="5"/>
  <c r="F80" i="5"/>
  <c r="F79" i="5"/>
  <c r="F78" i="5"/>
  <c r="F77" i="5"/>
  <c r="F74" i="5"/>
  <c r="F73" i="5"/>
  <c r="F72" i="5"/>
  <c r="F71" i="5"/>
  <c r="F70" i="5"/>
  <c r="F69" i="5"/>
  <c r="F68" i="5"/>
  <c r="F67" i="5"/>
  <c r="F66" i="5"/>
  <c r="F65" i="5"/>
  <c r="F62" i="5"/>
  <c r="F61" i="5"/>
  <c r="F60" i="5"/>
  <c r="F59" i="5"/>
  <c r="F58" i="5"/>
  <c r="F57" i="5"/>
  <c r="F56" i="5"/>
  <c r="F55" i="5"/>
  <c r="F54" i="5"/>
  <c r="F53" i="5"/>
  <c r="F50" i="5"/>
  <c r="F49" i="5"/>
  <c r="F48" i="5"/>
  <c r="F47" i="5"/>
  <c r="F46" i="5"/>
  <c r="F45" i="5"/>
  <c r="F44" i="5"/>
  <c r="F43" i="5"/>
  <c r="F42" i="5"/>
  <c r="F41" i="5"/>
  <c r="F38" i="5"/>
  <c r="F37" i="5"/>
  <c r="F36" i="5"/>
  <c r="F35" i="5"/>
  <c r="F34" i="5"/>
  <c r="F33" i="5"/>
  <c r="F32" i="5"/>
  <c r="F31" i="5"/>
  <c r="F30" i="5"/>
  <c r="F29" i="5"/>
  <c r="F26" i="5"/>
  <c r="F25" i="5"/>
  <c r="F24" i="5"/>
  <c r="F23" i="5"/>
  <c r="F22" i="5"/>
  <c r="F21" i="5"/>
  <c r="F20" i="5"/>
  <c r="F19" i="5"/>
  <c r="F18" i="5"/>
  <c r="F17" i="5"/>
  <c r="F14" i="5"/>
  <c r="F13" i="5"/>
  <c r="F12" i="5"/>
  <c r="F11" i="5"/>
  <c r="F10" i="5"/>
  <c r="F9" i="5"/>
  <c r="F8" i="5"/>
  <c r="F7" i="5"/>
  <c r="F6" i="5"/>
  <c r="F5" i="5"/>
  <c r="K23" i="2"/>
  <c r="K24" i="2"/>
  <c r="K25" i="2"/>
  <c r="K26" i="2"/>
  <c r="K27" i="2"/>
  <c r="K28" i="2"/>
  <c r="K29" i="2"/>
  <c r="K32" i="2"/>
  <c r="K33" i="2"/>
  <c r="K35" i="2"/>
  <c r="K36" i="2"/>
  <c r="K22" i="2"/>
  <c r="J23" i="2"/>
  <c r="J24" i="2"/>
  <c r="J25" i="2"/>
  <c r="J26" i="2"/>
  <c r="J27" i="2"/>
  <c r="J28" i="2"/>
  <c r="J29" i="2"/>
  <c r="J32" i="2"/>
  <c r="J33" i="2"/>
  <c r="J34" i="2"/>
  <c r="J35" i="2"/>
  <c r="J36" i="2"/>
  <c r="J22" i="2"/>
  <c r="I36" i="2"/>
  <c r="I23" i="2"/>
  <c r="I24" i="2"/>
  <c r="I25" i="2"/>
  <c r="I26" i="2"/>
  <c r="I27" i="2"/>
  <c r="I28" i="2"/>
  <c r="I29" i="2"/>
  <c r="I32" i="2"/>
  <c r="I33" i="2"/>
  <c r="I34" i="2"/>
  <c r="I35" i="2"/>
  <c r="I22" i="2"/>
  <c r="H23" i="2"/>
  <c r="H24" i="2"/>
  <c r="H25" i="2"/>
  <c r="H26" i="2"/>
  <c r="H27" i="2"/>
  <c r="H28" i="2"/>
  <c r="H29" i="2"/>
  <c r="H32" i="2"/>
  <c r="H33" i="2"/>
  <c r="H34" i="2"/>
  <c r="H35" i="2"/>
  <c r="H36" i="2"/>
  <c r="H22" i="2"/>
  <c r="K4" i="2"/>
  <c r="K5" i="2"/>
  <c r="K6" i="2"/>
  <c r="K7" i="2"/>
  <c r="K8" i="2"/>
  <c r="K9" i="2"/>
  <c r="K10" i="2"/>
  <c r="K13" i="2"/>
  <c r="K14" i="2"/>
  <c r="K15" i="2"/>
  <c r="K16" i="2"/>
  <c r="K17" i="2"/>
  <c r="K18" i="2" s="1"/>
  <c r="J4" i="2"/>
  <c r="J5" i="2"/>
  <c r="J6" i="2"/>
  <c r="J7" i="2"/>
  <c r="J8" i="2"/>
  <c r="J9" i="2"/>
  <c r="J10" i="2"/>
  <c r="J13" i="2"/>
  <c r="J14" i="2"/>
  <c r="J15" i="2"/>
  <c r="J16" i="2"/>
  <c r="J17" i="2"/>
  <c r="I4" i="2"/>
  <c r="I5" i="2"/>
  <c r="I6" i="2"/>
  <c r="I7" i="2"/>
  <c r="I8" i="2"/>
  <c r="I9" i="2"/>
  <c r="I10" i="2"/>
  <c r="I13" i="2"/>
  <c r="I14" i="2"/>
  <c r="I15" i="2"/>
  <c r="I16" i="2"/>
  <c r="I17" i="2"/>
  <c r="H17" i="2"/>
  <c r="H4" i="2"/>
  <c r="H5" i="2"/>
  <c r="H6" i="2"/>
  <c r="H7" i="2"/>
  <c r="H8" i="2"/>
  <c r="H9" i="2"/>
  <c r="H10" i="2"/>
  <c r="H13" i="2"/>
  <c r="H14" i="2"/>
  <c r="H15" i="2"/>
  <c r="H16" i="2"/>
  <c r="K3" i="2"/>
  <c r="J3" i="2"/>
  <c r="I3" i="2"/>
  <c r="H3" i="2"/>
  <c r="I3" i="1"/>
  <c r="G37" i="10" l="1"/>
  <c r="G38" i="10" s="1"/>
  <c r="G39" i="10" s="1"/>
  <c r="F37" i="10"/>
  <c r="F38" i="10" s="1"/>
  <c r="F39" i="10" s="1"/>
  <c r="H37" i="2"/>
  <c r="H18" i="2"/>
  <c r="I18" i="2"/>
  <c r="J18" i="2"/>
  <c r="I37" i="2"/>
  <c r="J37" i="2"/>
  <c r="K37" i="2"/>
  <c r="L17" i="1"/>
  <c r="L18" i="1"/>
  <c r="L19" i="1"/>
  <c r="L20" i="1"/>
  <c r="L21" i="1"/>
  <c r="L22" i="1"/>
  <c r="L23" i="1"/>
  <c r="L24" i="1"/>
  <c r="L25" i="1"/>
  <c r="L16" i="1"/>
  <c r="K17" i="1"/>
  <c r="K18" i="1"/>
  <c r="K19" i="1"/>
  <c r="K20" i="1"/>
  <c r="K21" i="1"/>
  <c r="K22" i="1"/>
  <c r="K23" i="1"/>
  <c r="K24" i="1"/>
  <c r="K25" i="1"/>
  <c r="K16" i="1"/>
  <c r="J17" i="1"/>
  <c r="J18" i="1"/>
  <c r="J19" i="1"/>
  <c r="J20" i="1"/>
  <c r="J21" i="1"/>
  <c r="J22" i="1"/>
  <c r="J23" i="1"/>
  <c r="J24" i="1"/>
  <c r="J25" i="1"/>
  <c r="J16" i="1"/>
  <c r="F17" i="1"/>
  <c r="F18" i="1"/>
  <c r="F19" i="1"/>
  <c r="F20" i="1"/>
  <c r="F21" i="1"/>
  <c r="F22" i="1"/>
  <c r="F23" i="1"/>
  <c r="F24" i="1"/>
  <c r="F25" i="1"/>
  <c r="F16" i="1"/>
  <c r="I17" i="1"/>
  <c r="I18" i="1"/>
  <c r="I19" i="1"/>
  <c r="I20" i="1"/>
  <c r="I21" i="1"/>
  <c r="I22" i="1"/>
  <c r="I23" i="1"/>
  <c r="I24" i="1"/>
  <c r="I25" i="1"/>
  <c r="I16" i="1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L3" i="1"/>
  <c r="K3" i="1"/>
  <c r="J3" i="1"/>
  <c r="I12" i="1"/>
  <c r="I11" i="1"/>
  <c r="I10" i="1"/>
  <c r="I9" i="1"/>
  <c r="I8" i="1"/>
  <c r="I7" i="1"/>
  <c r="I6" i="1"/>
  <c r="I5" i="1"/>
  <c r="I4" i="1"/>
  <c r="F4" i="1"/>
  <c r="F5" i="1"/>
  <c r="F6" i="1"/>
  <c r="F7" i="1"/>
  <c r="F8" i="1"/>
  <c r="F9" i="1"/>
  <c r="F10" i="1"/>
  <c r="F11" i="1"/>
  <c r="F12" i="1"/>
  <c r="F3" i="1"/>
</calcChain>
</file>

<file path=xl/sharedStrings.xml><?xml version="1.0" encoding="utf-8"?>
<sst xmlns="http://schemas.openxmlformats.org/spreadsheetml/2006/main" count="600" uniqueCount="174">
  <si>
    <t>TOTAL</t>
  </si>
  <si>
    <t>Ano</t>
  </si>
  <si>
    <t>Básicos</t>
  </si>
  <si>
    <t>Semimanufaturado</t>
  </si>
  <si>
    <t>Manufaturados</t>
  </si>
  <si>
    <t>Industrializados</t>
  </si>
  <si>
    <t>Exportações</t>
  </si>
  <si>
    <t>Importações</t>
  </si>
  <si>
    <t xml:space="preserve"> </t>
  </si>
  <si>
    <t>2015</t>
  </si>
  <si>
    <t>2014</t>
  </si>
  <si>
    <t>2013</t>
  </si>
  <si>
    <t>2012</t>
  </si>
  <si>
    <t>BENS DE CONSUMO (BC)</t>
  </si>
  <si>
    <t>Bens de consumo duráveis</t>
  </si>
  <si>
    <t>Bens de consumo semiduráveis e não duráveis</t>
  </si>
  <si>
    <t>COMBUSTÍVEIS E LUBRIFICANTES</t>
  </si>
  <si>
    <t>Combustíveis e lubrificantes básicos</t>
  </si>
  <si>
    <t>Combustíveis e lubrificantes elaborados</t>
  </si>
  <si>
    <t>BENS INTERMEDIÁRIOS (BI)</t>
  </si>
  <si>
    <t>Peças e acessórios para bens de capital</t>
  </si>
  <si>
    <t>Insumos industriais básicos</t>
  </si>
  <si>
    <t>Alimentos e bebidas elaborados, destinados principalmente à indústria</t>
  </si>
  <si>
    <t>Peças para equipamentos de transporte</t>
  </si>
  <si>
    <t>Insumos industriais elaborados</t>
  </si>
  <si>
    <t>Alimentos e bebidas básicos, destinados principalmente à indústria</t>
  </si>
  <si>
    <t>BENS DE CAPITAL (BK)</t>
  </si>
  <si>
    <t>Equipamentos de transporte industrial</t>
  </si>
  <si>
    <t>Bens de capital, exceto equipamentos de transporte industrial</t>
  </si>
  <si>
    <t>Bens não especificados anteriormente</t>
  </si>
  <si>
    <t>Total Geral</t>
  </si>
  <si>
    <t>Exportação</t>
  </si>
  <si>
    <t>Importação</t>
  </si>
  <si>
    <t>Alimentos e bebidas, destinados à indústria</t>
  </si>
  <si>
    <t>Insumos industriais</t>
  </si>
  <si>
    <t>Ano/Mês</t>
  </si>
  <si>
    <t>Saldo</t>
  </si>
  <si>
    <t>US$ FOB (A)</t>
  </si>
  <si>
    <t>Var%</t>
  </si>
  <si>
    <t>US$ FOB (B)</t>
  </si>
  <si>
    <t>US$ FOB (A) - (B)</t>
  </si>
  <si>
    <t>2006</t>
  </si>
  <si>
    <t>2007</t>
  </si>
  <si>
    <t>2008</t>
  </si>
  <si>
    <t>2009</t>
  </si>
  <si>
    <t>2010</t>
  </si>
  <si>
    <t>2011</t>
  </si>
  <si>
    <t>AMAPÁ</t>
  </si>
  <si>
    <t>ACRE</t>
  </si>
  <si>
    <t>AMAZONAS</t>
  </si>
  <si>
    <t>PARÁ</t>
  </si>
  <si>
    <t>RONDÔNIA</t>
  </si>
  <si>
    <t>RORAIMA</t>
  </si>
  <si>
    <t>TOCANTINS</t>
  </si>
  <si>
    <t>REGIÃO NORTE</t>
  </si>
  <si>
    <t>2005</t>
  </si>
  <si>
    <t>Peças e acessórios de equipamentos de transporte</t>
  </si>
  <si>
    <t>Bens diversos</t>
  </si>
  <si>
    <t>DEMAIS OPERAÇÕES</t>
  </si>
  <si>
    <t>---</t>
  </si>
  <si>
    <t>NCM</t>
  </si>
  <si>
    <t>Setores</t>
  </si>
  <si>
    <t>Part 2015</t>
  </si>
  <si>
    <t>Part 2014</t>
  </si>
  <si>
    <t>26</t>
  </si>
  <si>
    <t>Minérios, escórias e cinzas</t>
  </si>
  <si>
    <t>28</t>
  </si>
  <si>
    <t>Produtos químicos e inorgânicos; compostos inorgânicos ou orgânicos</t>
  </si>
  <si>
    <t>12</t>
  </si>
  <si>
    <t>Sementes e frutos eleaginosos; grãos, semestres e frutos diversos</t>
  </si>
  <si>
    <t>02</t>
  </si>
  <si>
    <t>Carnes e miudezas, comestíveis</t>
  </si>
  <si>
    <t>76</t>
  </si>
  <si>
    <t>Alumínio e suas obras</t>
  </si>
  <si>
    <t>44</t>
  </si>
  <si>
    <t>Madeira, carvão vegetal e obras de madeiras</t>
  </si>
  <si>
    <t>72</t>
  </si>
  <si>
    <t>Ferro fundido, ferro e aço</t>
  </si>
  <si>
    <t>21</t>
  </si>
  <si>
    <t>Preparações alimentícias diversas</t>
  </si>
  <si>
    <t>09</t>
  </si>
  <si>
    <t>Café, chá, mate e especiarias</t>
  </si>
  <si>
    <t>25</t>
  </si>
  <si>
    <t>Sal; enxofre; terras e pedras; gesso, cal e cimento</t>
  </si>
  <si>
    <t>71</t>
  </si>
  <si>
    <t>Pérolas naturais ou cultivadas, pedras preciosas ou semipreciosas</t>
  </si>
  <si>
    <t>01</t>
  </si>
  <si>
    <t>Animais vivos</t>
  </si>
  <si>
    <t>87</t>
  </si>
  <si>
    <t>Veículos automóveis, tratores, ciclos e outros veículos terrestres</t>
  </si>
  <si>
    <t>10</t>
  </si>
  <si>
    <t>Cereais</t>
  </si>
  <si>
    <t>15</t>
  </si>
  <si>
    <t>Gorduras e óleos animais ou vegetais; produtos da sua dissociação</t>
  </si>
  <si>
    <t>82</t>
  </si>
  <si>
    <t>Ferramentas, artefatos de cutelaria e talheres, e suas partes</t>
  </si>
  <si>
    <t>41</t>
  </si>
  <si>
    <t>Peles, exceto as peles com pelo, e couros</t>
  </si>
  <si>
    <t>47</t>
  </si>
  <si>
    <t>Pastas de madeira ou de outras matérias fibrosas celulósicas; pap</t>
  </si>
  <si>
    <t>20</t>
  </si>
  <si>
    <t>Preparações de produtos hortícolas, de frutas ou de outras partes</t>
  </si>
  <si>
    <t>85</t>
  </si>
  <si>
    <t>Máquinas, aparelhos e materiais elétricos, e suas partes</t>
  </si>
  <si>
    <t>03</t>
  </si>
  <si>
    <t>Peixes e crustáceos, moluscos e outros invertebrados aquáticos</t>
  </si>
  <si>
    <t>05</t>
  </si>
  <si>
    <t>Outros produtos de origem animal, não especificados nem compreend.</t>
  </si>
  <si>
    <t>08</t>
  </si>
  <si>
    <t>Frutas; cascas de frutos cítricos e de melões</t>
  </si>
  <si>
    <t>Operações especiais</t>
  </si>
  <si>
    <t>23</t>
  </si>
  <si>
    <t>Resíduos e desperdícios das indústrias alimentares, alimentos pre</t>
  </si>
  <si>
    <t>81</t>
  </si>
  <si>
    <t>Outros metais comuns; ceramais (cermets); obras dessas matérias</t>
  </si>
  <si>
    <t>96</t>
  </si>
  <si>
    <t>Obras diversas</t>
  </si>
  <si>
    <t>84</t>
  </si>
  <si>
    <t>Reatores nucleares, caldeiras, máquinas, aparelhos e instrumentos</t>
  </si>
  <si>
    <t>74</t>
  </si>
  <si>
    <t>Cobre e suas obras</t>
  </si>
  <si>
    <t>39</t>
  </si>
  <si>
    <t>Plásticos e suas sobras</t>
  </si>
  <si>
    <t>80</t>
  </si>
  <si>
    <t>Estanho e suas obras</t>
  </si>
  <si>
    <t>95</t>
  </si>
  <si>
    <t>Brinquedos, jogos, artigos para divertimento ou para esporte</t>
  </si>
  <si>
    <t>90</t>
  </si>
  <si>
    <t>Instrumentos e aparelhos de óptica, de fotografia, de cinematografia</t>
  </si>
  <si>
    <t>37</t>
  </si>
  <si>
    <t>Produtos para fotografia e cinematografia</t>
  </si>
  <si>
    <t>Semimanufaturados (A)</t>
  </si>
  <si>
    <t>Manufaturados (B)</t>
  </si>
  <si>
    <t>Industrializados (A+B)</t>
  </si>
  <si>
    <t>Total</t>
  </si>
  <si>
    <t>]</t>
  </si>
  <si>
    <t>Concentração Expor 100%</t>
  </si>
  <si>
    <t>Concentração Export 90%</t>
  </si>
  <si>
    <t>CONCENTRAÇÃO EXPORTAÇÃO</t>
  </si>
  <si>
    <t>CONCENTRAÇÃO IMPORTAÇÃO</t>
  </si>
  <si>
    <t>Produtos hortícolas, plantas, raízes e tubérculos, comestíveis</t>
  </si>
  <si>
    <t>Bebidas, líquidos alcoólicos e vinagres</t>
  </si>
  <si>
    <t>Óleos essenciais e resinóides; produtos de perfumaria ou de toucador preparados e preparações cosméticas</t>
  </si>
  <si>
    <t>Plásticos e suas obras</t>
  </si>
  <si>
    <t>Pérolas naturais ou cultivadas, pedras preciosas ou semipreciosas e semelhantes, metais preciosos, metais folheados ou chapeados de metais preciosos (plaquê), e suas obras; bijuterias; moedas</t>
  </si>
  <si>
    <t>Reatores nucleares, caldeiras, máquinas, aparelhos e instrumentos mecânicos, e suas partes</t>
  </si>
  <si>
    <t>Instrumentos e aparelhos de óptica, de fotografia, de cinematografia, de medida, de controle ou de precisão; instrumentos e aparelhos médico-cirúrgicos; suas partes e acessórios</t>
  </si>
  <si>
    <t>07</t>
  </si>
  <si>
    <t>22</t>
  </si>
  <si>
    <t>33</t>
  </si>
  <si>
    <t>27</t>
  </si>
  <si>
    <t>29</t>
  </si>
  <si>
    <t>31</t>
  </si>
  <si>
    <t>38</t>
  </si>
  <si>
    <t>40</t>
  </si>
  <si>
    <t>73</t>
  </si>
  <si>
    <t>91</t>
  </si>
  <si>
    <t>Cereais.</t>
  </si>
  <si>
    <t>Combustíveis minerais, óleos minerais e produtos da sua destilação; matérias betuminosas; ceras minerais</t>
  </si>
  <si>
    <t>Produtos químicos inorgânicos; compostos inorgânicos ou orgânicos de metais preciosos, de elementos radioativos, de metais das terras raras ou de isótopos</t>
  </si>
  <si>
    <t>Produtos químicos orgânicos</t>
  </si>
  <si>
    <t>Adubos (fertilizantes)</t>
  </si>
  <si>
    <t>Produtos diversos das indústrias químicas</t>
  </si>
  <si>
    <t>Borracha e suas obras</t>
  </si>
  <si>
    <t>Obras de ferro fundido, ferro ou aço</t>
  </si>
  <si>
    <t>Máquinas, aparelhos e materiais elétricos, e suas partes; aparelhos de gravação ou de reprodução de som, aparelhos de gravação ou de reprodução de imagens e de som em televisão, e suas partes e acessórios</t>
  </si>
  <si>
    <t>Veículos automóveis, tratores, ciclos e outros veículos terrestres, suas partes e acessórios</t>
  </si>
  <si>
    <t>Artigos de relojoaria</t>
  </si>
  <si>
    <t>Brinquedos, jogos, artigos para divertimento ou para esporte; suas partes e acessórios</t>
  </si>
  <si>
    <t>Concentração import 100%</t>
  </si>
  <si>
    <t>X-M 2015</t>
  </si>
  <si>
    <t>X+M 2015</t>
  </si>
  <si>
    <t>X-M 2014</t>
  </si>
  <si>
    <t>X+M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</si>
</sst>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000000"/>
    <numFmt numFmtId="167" formatCode="0.000"/>
    <numFmt numFmtId="168" formatCode="_-* #,##0.0000_-;\-* #,##0.00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9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/>
    <xf numFmtId="3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43" fontId="0" fillId="0" borderId="0" xfId="0" applyNumberFormat="1"/>
    <xf numFmtId="43" fontId="1" fillId="3" borderId="2" xfId="0" applyNumberFormat="1" applyFont="1" applyFill="1" applyBorder="1" applyAlignment="1"/>
    <xf numFmtId="43" fontId="1" fillId="3" borderId="2" xfId="0" applyNumberFormat="1" applyFont="1" applyFill="1" applyBorder="1" applyAlignment="1">
      <alignment horizontal="center"/>
    </xf>
    <xf numFmtId="166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/>
    <xf numFmtId="0" fontId="5" fillId="5" borderId="4" xfId="0" applyFont="1" applyFill="1" applyBorder="1"/>
    <xf numFmtId="0" fontId="5" fillId="5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left"/>
    </xf>
    <xf numFmtId="164" fontId="5" fillId="6" borderId="6" xfId="0" applyNumberFormat="1" applyFont="1" applyFill="1" applyBorder="1"/>
    <xf numFmtId="0" fontId="5" fillId="7" borderId="6" xfId="0" applyFont="1" applyFill="1" applyBorder="1" applyAlignment="1">
      <alignment horizontal="left" indent="1"/>
    </xf>
    <xf numFmtId="164" fontId="5" fillId="7" borderId="6" xfId="0" applyNumberFormat="1" applyFont="1" applyFill="1" applyBorder="1"/>
    <xf numFmtId="0" fontId="4" fillId="7" borderId="7" xfId="0" applyFont="1" applyFill="1" applyBorder="1" applyAlignment="1">
      <alignment horizontal="left"/>
    </xf>
    <xf numFmtId="164" fontId="4" fillId="7" borderId="7" xfId="0" applyNumberFormat="1" applyFont="1" applyFill="1" applyBorder="1"/>
    <xf numFmtId="164" fontId="5" fillId="6" borderId="0" xfId="0" applyNumberFormat="1" applyFont="1" applyFill="1" applyBorder="1"/>
    <xf numFmtId="43" fontId="5" fillId="6" borderId="6" xfId="0" applyNumberFormat="1" applyFont="1" applyFill="1" applyBorder="1"/>
    <xf numFmtId="167" fontId="0" fillId="0" borderId="0" xfId="0" applyNumberFormat="1"/>
    <xf numFmtId="2" fontId="0" fillId="0" borderId="0" xfId="0" applyNumberFormat="1"/>
    <xf numFmtId="0" fontId="6" fillId="0" borderId="0" xfId="0" applyFont="1"/>
    <xf numFmtId="164" fontId="7" fillId="4" borderId="6" xfId="0" applyNumberFormat="1" applyFont="1" applyFill="1" applyBorder="1"/>
    <xf numFmtId="164" fontId="6" fillId="0" borderId="6" xfId="0" applyNumberFormat="1" applyFont="1" applyBorder="1"/>
    <xf numFmtId="164" fontId="2" fillId="0" borderId="7" xfId="0" applyNumberFormat="1" applyFont="1" applyBorder="1"/>
    <xf numFmtId="2" fontId="0" fillId="0" borderId="0" xfId="0" applyNumberFormat="1" applyAlignment="1">
      <alignment horizontal="center"/>
    </xf>
    <xf numFmtId="164" fontId="8" fillId="0" borderId="8" xfId="1" applyNumberFormat="1" applyFont="1" applyBorder="1" applyAlignment="1">
      <alignment horizontal="center" vertical="center"/>
    </xf>
    <xf numFmtId="3" fontId="8" fillId="0" borderId="8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164" fontId="8" fillId="0" borderId="12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3" fontId="9" fillId="0" borderId="0" xfId="1" applyNumberFormat="1" applyFont="1" applyAlignment="1">
      <alignment horizontal="right" vertical="center"/>
    </xf>
    <xf numFmtId="0" fontId="0" fillId="0" borderId="0" xfId="0" applyAlignment="1">
      <alignment horizontal="center"/>
    </xf>
    <xf numFmtId="164" fontId="11" fillId="0" borderId="0" xfId="1" applyNumberFormat="1" applyFont="1" applyAlignment="1"/>
    <xf numFmtId="168" fontId="5" fillId="6" borderId="6" xfId="0" applyNumberFormat="1" applyFont="1" applyFill="1" applyBorder="1"/>
    <xf numFmtId="3" fontId="12" fillId="0" borderId="0" xfId="0" applyNumberFormat="1" applyFont="1"/>
    <xf numFmtId="3" fontId="13" fillId="0" borderId="0" xfId="0" applyNumberFormat="1" applyFont="1"/>
    <xf numFmtId="3" fontId="14" fillId="0" borderId="0" xfId="0" applyNumberFormat="1" applyFont="1"/>
    <xf numFmtId="164" fontId="5" fillId="7" borderId="6" xfId="0" applyNumberFormat="1" applyFont="1" applyFill="1" applyBorder="1" applyAlignment="1">
      <alignment horizontal="center"/>
    </xf>
    <xf numFmtId="164" fontId="4" fillId="7" borderId="6" xfId="0" applyNumberFormat="1" applyFont="1" applyFill="1" applyBorder="1"/>
    <xf numFmtId="43" fontId="5" fillId="6" borderId="6" xfId="0" quotePrefix="1" applyNumberFormat="1" applyFont="1" applyFill="1" applyBorder="1"/>
    <xf numFmtId="43" fontId="5" fillId="6" borderId="6" xfId="0" quotePrefix="1" applyNumberFormat="1" applyFont="1" applyFill="1" applyBorder="1" applyAlignment="1">
      <alignment horizontal="center"/>
    </xf>
    <xf numFmtId="164" fontId="6" fillId="7" borderId="6" xfId="0" applyNumberFormat="1" applyFont="1" applyFill="1" applyBorder="1"/>
    <xf numFmtId="164" fontId="2" fillId="7" borderId="7" xfId="0" applyNumberFormat="1" applyFont="1" applyFill="1" applyBorder="1"/>
    <xf numFmtId="164" fontId="6" fillId="7" borderId="6" xfId="0" quotePrefix="1" applyNumberFormat="1" applyFont="1" applyFill="1" applyBorder="1" applyAlignment="1">
      <alignment horizontal="center"/>
    </xf>
    <xf numFmtId="0" fontId="13" fillId="0" borderId="0" xfId="0" applyFont="1"/>
    <xf numFmtId="0" fontId="5" fillId="6" borderId="6" xfId="0" quotePrefix="1" applyNumberFormat="1" applyFont="1" applyFill="1" applyBorder="1"/>
    <xf numFmtId="0" fontId="15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2" fontId="1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0" fontId="17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2" fontId="17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10" fillId="0" borderId="0" xfId="0" applyFont="1"/>
    <xf numFmtId="0" fontId="0" fillId="0" borderId="0" xfId="0" applyAlignment="1">
      <alignment wrapText="1"/>
    </xf>
    <xf numFmtId="2" fontId="1" fillId="0" borderId="0" xfId="0" applyNumberFormat="1" applyFont="1" applyAlignment="1">
      <alignment horizontal="left" wrapText="1"/>
    </xf>
    <xf numFmtId="2" fontId="15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left" wrapText="1"/>
    </xf>
    <xf numFmtId="2" fontId="15" fillId="0" borderId="0" xfId="0" applyNumberFormat="1" applyFont="1" applyAlignment="1">
      <alignment horizontal="left" wrapText="1"/>
    </xf>
    <xf numFmtId="1" fontId="1" fillId="0" borderId="0" xfId="0" applyNumberFormat="1" applyFont="1" applyAlignment="1">
      <alignment horizont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2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164" fontId="8" fillId="0" borderId="9" xfId="1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B19" sqref="B19"/>
    </sheetView>
  </sheetViews>
  <sheetFormatPr defaultRowHeight="15" x14ac:dyDescent="0.25"/>
  <cols>
    <col min="1" max="1" width="14" bestFit="1" customWidth="1"/>
    <col min="2" max="3" width="18.125" bestFit="1" customWidth="1"/>
    <col min="4" max="4" width="18.375" bestFit="1" customWidth="1"/>
    <col min="5" max="5" width="16.875" bestFit="1" customWidth="1"/>
    <col min="6" max="6" width="18.375" bestFit="1" customWidth="1"/>
    <col min="7" max="7" width="11.75" bestFit="1" customWidth="1"/>
    <col min="9" max="9" width="13.875" bestFit="1" customWidth="1"/>
    <col min="10" max="11" width="15.25" bestFit="1" customWidth="1"/>
    <col min="12" max="13" width="13.875" bestFit="1" customWidth="1"/>
  </cols>
  <sheetData>
    <row r="1" spans="1:13" x14ac:dyDescent="0.25">
      <c r="A1" s="87" t="s">
        <v>6</v>
      </c>
      <c r="B1" s="87"/>
      <c r="C1" s="87"/>
      <c r="D1" s="87"/>
      <c r="E1" s="87"/>
      <c r="F1" s="87"/>
      <c r="G1" s="1"/>
      <c r="H1" s="87" t="s">
        <v>6</v>
      </c>
      <c r="I1" s="87"/>
      <c r="J1" s="87"/>
      <c r="K1" s="87"/>
      <c r="L1" s="87"/>
      <c r="M1" s="87"/>
    </row>
    <row r="2" spans="1:13" x14ac:dyDescent="0.25">
      <c r="A2" s="3" t="s">
        <v>1</v>
      </c>
      <c r="B2" s="4" t="s">
        <v>0</v>
      </c>
      <c r="C2" s="4" t="s">
        <v>2</v>
      </c>
      <c r="D2" s="5" t="s">
        <v>3</v>
      </c>
      <c r="E2" s="4" t="s">
        <v>4</v>
      </c>
      <c r="F2" s="6" t="s">
        <v>5</v>
      </c>
      <c r="H2" s="3" t="s">
        <v>1</v>
      </c>
      <c r="I2" s="4" t="s">
        <v>2</v>
      </c>
      <c r="J2" s="5" t="s">
        <v>3</v>
      </c>
      <c r="K2" s="4" t="s">
        <v>4</v>
      </c>
      <c r="L2" s="6" t="s">
        <v>5</v>
      </c>
      <c r="M2" s="6"/>
    </row>
    <row r="3" spans="1:13" x14ac:dyDescent="0.25">
      <c r="A3" s="5">
        <v>2006</v>
      </c>
      <c r="B3" s="7">
        <v>137807469531</v>
      </c>
      <c r="C3" s="7">
        <v>40280500171</v>
      </c>
      <c r="D3" s="7">
        <v>19522657784</v>
      </c>
      <c r="E3" s="7">
        <v>75022939944</v>
      </c>
      <c r="F3" s="8">
        <f>SUM(D3:E3)</f>
        <v>94545597728</v>
      </c>
      <c r="H3" s="5">
        <v>2006</v>
      </c>
      <c r="I3" s="12">
        <f>((C3*100)/$B$3)</f>
        <v>29.229547794532895</v>
      </c>
      <c r="J3" s="11">
        <f>((D3*100)/$B$3)</f>
        <v>14.166618000055758</v>
      </c>
      <c r="K3" s="11">
        <f>((E3*100)/$B$3)</f>
        <v>54.440401670044075</v>
      </c>
      <c r="L3" s="11">
        <f>((F3*100)/$B$3)</f>
        <v>68.607019670099831</v>
      </c>
      <c r="M3" s="10"/>
    </row>
    <row r="4" spans="1:13" x14ac:dyDescent="0.25">
      <c r="A4" s="5">
        <v>2007</v>
      </c>
      <c r="B4" s="7">
        <v>160649072830</v>
      </c>
      <c r="C4" s="7">
        <v>51595634520</v>
      </c>
      <c r="D4" s="7">
        <v>21799871161</v>
      </c>
      <c r="E4" s="7">
        <v>83942894369</v>
      </c>
      <c r="F4" s="8">
        <f t="shared" ref="F4:F12" si="0">SUM(D4:E4)</f>
        <v>105742765530</v>
      </c>
      <c r="H4" s="5">
        <v>2007</v>
      </c>
      <c r="I4" s="11">
        <f>((C4*100)/$B$4)</f>
        <v>32.116982445705659</v>
      </c>
      <c r="J4" s="11">
        <f t="shared" ref="J4:L4" si="1">((D4*100)/$B$4)</f>
        <v>13.569870511527185</v>
      </c>
      <c r="K4" s="11">
        <f t="shared" si="1"/>
        <v>52.252336655455814</v>
      </c>
      <c r="L4" s="11">
        <f t="shared" si="1"/>
        <v>65.822207166983006</v>
      </c>
      <c r="M4" s="10"/>
    </row>
    <row r="5" spans="1:13" x14ac:dyDescent="0.25">
      <c r="A5" s="5">
        <v>2008</v>
      </c>
      <c r="B5" s="7">
        <v>197942442909</v>
      </c>
      <c r="C5" s="7">
        <v>73027659951</v>
      </c>
      <c r="D5" s="7">
        <v>27073161050</v>
      </c>
      <c r="E5" s="7">
        <v>92682612825</v>
      </c>
      <c r="F5" s="8">
        <f t="shared" si="0"/>
        <v>119755773875</v>
      </c>
      <c r="H5" s="5">
        <v>2008</v>
      </c>
      <c r="I5" s="11">
        <f>((C5*100)/$B$5)</f>
        <v>36.893381165641657</v>
      </c>
      <c r="J5" s="11">
        <f t="shared" ref="J5:L5" si="2">((D5*100)/$B$5)</f>
        <v>13.677289545449499</v>
      </c>
      <c r="K5" s="11">
        <f t="shared" si="2"/>
        <v>46.823011509264305</v>
      </c>
      <c r="L5" s="11">
        <f t="shared" si="2"/>
        <v>60.500301054713809</v>
      </c>
      <c r="M5" s="10"/>
    </row>
    <row r="6" spans="1:13" x14ac:dyDescent="0.25">
      <c r="A6" s="5">
        <v>2009</v>
      </c>
      <c r="B6" s="7">
        <v>152994742805</v>
      </c>
      <c r="C6" s="7">
        <v>61957450140</v>
      </c>
      <c r="D6" s="7">
        <v>20499192345</v>
      </c>
      <c r="E6" s="7">
        <v>67349060428</v>
      </c>
      <c r="F6" s="8">
        <f t="shared" si="0"/>
        <v>87848252773</v>
      </c>
      <c r="H6" s="5">
        <v>2009</v>
      </c>
      <c r="I6" s="11">
        <f>((C6*100)/$B$6)</f>
        <v>40.496456939679355</v>
      </c>
      <c r="J6" s="11">
        <f t="shared" ref="J6:L6" si="3">((D6*100)/$B$6)</f>
        <v>13.398625318209344</v>
      </c>
      <c r="K6" s="11">
        <f t="shared" si="3"/>
        <v>44.020506321475366</v>
      </c>
      <c r="L6" s="11">
        <f t="shared" si="3"/>
        <v>57.419131639684707</v>
      </c>
      <c r="M6" s="10"/>
    </row>
    <row r="7" spans="1:13" x14ac:dyDescent="0.25">
      <c r="A7" s="5">
        <v>2010</v>
      </c>
      <c r="B7" s="7">
        <v>201915285335</v>
      </c>
      <c r="C7" s="7">
        <v>90004977023</v>
      </c>
      <c r="D7" s="7">
        <v>28207374323</v>
      </c>
      <c r="E7" s="7">
        <v>79562636749</v>
      </c>
      <c r="F7" s="8">
        <f t="shared" si="0"/>
        <v>107770011072</v>
      </c>
      <c r="H7" s="5">
        <v>2010</v>
      </c>
      <c r="I7" s="11">
        <f>((C7*100)/$B$7)</f>
        <v>44.57561341810834</v>
      </c>
      <c r="J7" s="11">
        <f t="shared" ref="J7:L7" si="4">((D7*100)/$B$7)</f>
        <v>13.96990538690561</v>
      </c>
      <c r="K7" s="11">
        <f t="shared" si="4"/>
        <v>39.403969153200414</v>
      </c>
      <c r="L7" s="11">
        <f t="shared" si="4"/>
        <v>53.373874540106023</v>
      </c>
      <c r="M7" s="10"/>
    </row>
    <row r="8" spans="1:13" x14ac:dyDescent="0.25">
      <c r="A8" s="5">
        <v>2011</v>
      </c>
      <c r="B8" s="7">
        <v>256039574768</v>
      </c>
      <c r="C8" s="7">
        <v>122456858719</v>
      </c>
      <c r="D8" s="7">
        <v>36026477307</v>
      </c>
      <c r="E8" s="7">
        <v>92290867357</v>
      </c>
      <c r="F8" s="8">
        <f t="shared" si="0"/>
        <v>128317344664</v>
      </c>
      <c r="H8" s="5">
        <v>2011</v>
      </c>
      <c r="I8" s="11">
        <f>((C8*100)/$B$8)</f>
        <v>47.827316863012044</v>
      </c>
      <c r="J8" s="11">
        <f t="shared" ref="J8:L8" si="5">((D8*100)/$B$8)</f>
        <v>14.070667528503728</v>
      </c>
      <c r="K8" s="11">
        <f t="shared" si="5"/>
        <v>36.045547818389274</v>
      </c>
      <c r="L8" s="11">
        <f t="shared" si="5"/>
        <v>50.116215346893</v>
      </c>
      <c r="M8" s="10"/>
    </row>
    <row r="9" spans="1:13" x14ac:dyDescent="0.25">
      <c r="A9" s="5">
        <v>2012</v>
      </c>
      <c r="B9" s="7">
        <v>242578013546</v>
      </c>
      <c r="C9" s="7">
        <v>113454235845</v>
      </c>
      <c r="D9" s="7">
        <v>33042049837</v>
      </c>
      <c r="E9" s="7">
        <v>90707180387</v>
      </c>
      <c r="F9" s="8">
        <f t="shared" si="0"/>
        <v>123749230224</v>
      </c>
      <c r="H9" s="5">
        <v>2012</v>
      </c>
      <c r="I9" s="11">
        <f>((C9*100)/$B$9)</f>
        <v>46.770205669726003</v>
      </c>
      <c r="J9" s="11">
        <f t="shared" ref="J9:L9" si="6">((D9*100)/$B$9)</f>
        <v>13.62120554702879</v>
      </c>
      <c r="K9" s="11">
        <f t="shared" si="6"/>
        <v>37.392993314210329</v>
      </c>
      <c r="L9" s="11">
        <f t="shared" si="6"/>
        <v>51.014198861239116</v>
      </c>
      <c r="M9" s="10"/>
    </row>
    <row r="10" spans="1:13" x14ac:dyDescent="0.25">
      <c r="A10" s="5">
        <v>2013</v>
      </c>
      <c r="B10" s="7">
        <v>242033574720</v>
      </c>
      <c r="C10" s="7">
        <v>113023336257</v>
      </c>
      <c r="D10" s="7">
        <v>30525504105</v>
      </c>
      <c r="E10" s="7">
        <v>92945137539</v>
      </c>
      <c r="F10" s="8">
        <f t="shared" si="0"/>
        <v>123470641644</v>
      </c>
      <c r="H10" s="5">
        <v>2013</v>
      </c>
      <c r="I10" s="11">
        <f>((C10*100)/$B$10)</f>
        <v>46.697379232510471</v>
      </c>
      <c r="J10" s="11">
        <f t="shared" ref="J10:L10" si="7">((D10*100)/$B$10)</f>
        <v>12.612094888204608</v>
      </c>
      <c r="K10" s="11">
        <f t="shared" si="7"/>
        <v>38.401753825486779</v>
      </c>
      <c r="L10" s="11">
        <f t="shared" si="7"/>
        <v>51.013848713691388</v>
      </c>
      <c r="M10" s="10"/>
    </row>
    <row r="11" spans="1:13" x14ac:dyDescent="0.25">
      <c r="A11" s="5">
        <v>2014</v>
      </c>
      <c r="B11" s="7">
        <v>225100884831</v>
      </c>
      <c r="C11" s="7">
        <v>109556367262</v>
      </c>
      <c r="D11" s="7">
        <v>29065355554</v>
      </c>
      <c r="E11" s="7">
        <v>80211027835</v>
      </c>
      <c r="F11" s="8">
        <f t="shared" si="0"/>
        <v>109276383389</v>
      </c>
      <c r="H11" s="5">
        <v>2014</v>
      </c>
      <c r="I11" s="11">
        <f>((C11*100)/$B$11)</f>
        <v>48.669896319711107</v>
      </c>
      <c r="J11" s="11">
        <f t="shared" ref="J11:L11" si="8">((D11*100)/$B$11)</f>
        <v>12.912146292015478</v>
      </c>
      <c r="K11" s="11">
        <f t="shared" si="8"/>
        <v>35.633368520617054</v>
      </c>
      <c r="L11" s="11">
        <f t="shared" si="8"/>
        <v>48.545514812632533</v>
      </c>
      <c r="M11" s="10"/>
    </row>
    <row r="12" spans="1:13" x14ac:dyDescent="0.25">
      <c r="A12" s="5">
        <v>2015</v>
      </c>
      <c r="B12" s="7">
        <v>191134324584</v>
      </c>
      <c r="C12" s="7">
        <v>87188201254</v>
      </c>
      <c r="D12" s="7">
        <v>26463342223</v>
      </c>
      <c r="E12" s="7">
        <v>72790648605</v>
      </c>
      <c r="F12" s="8">
        <f t="shared" si="0"/>
        <v>99253990828</v>
      </c>
      <c r="H12" s="5">
        <v>2015</v>
      </c>
      <c r="I12" s="11">
        <f>((C12*100)/$B$12)</f>
        <v>45.616192404877232</v>
      </c>
      <c r="J12" s="11">
        <f t="shared" ref="J12:L12" si="9">((D12*100)/$B$12)</f>
        <v>13.84541592965938</v>
      </c>
      <c r="K12" s="11">
        <f t="shared" si="9"/>
        <v>38.08350423893112</v>
      </c>
      <c r="L12" s="11">
        <f t="shared" si="9"/>
        <v>51.928920168590494</v>
      </c>
      <c r="M12" s="10"/>
    </row>
    <row r="13" spans="1:13" ht="15.75" thickBot="1" x14ac:dyDescent="0.3">
      <c r="I13" s="9"/>
    </row>
    <row r="14" spans="1:13" x14ac:dyDescent="0.25">
      <c r="A14" s="87" t="s">
        <v>7</v>
      </c>
      <c r="B14" s="87"/>
      <c r="C14" s="87"/>
      <c r="D14" s="87"/>
      <c r="E14" s="87"/>
      <c r="F14" s="87"/>
      <c r="G14" s="1"/>
      <c r="H14" s="87" t="s">
        <v>7</v>
      </c>
      <c r="I14" s="87"/>
      <c r="J14" s="87"/>
      <c r="K14" s="87"/>
      <c r="L14" s="87"/>
      <c r="M14" s="87"/>
    </row>
    <row r="15" spans="1:13" x14ac:dyDescent="0.25">
      <c r="A15" s="3" t="s">
        <v>1</v>
      </c>
      <c r="B15" s="4" t="s">
        <v>0</v>
      </c>
      <c r="C15" s="4" t="s">
        <v>2</v>
      </c>
      <c r="D15" s="5" t="s">
        <v>3</v>
      </c>
      <c r="E15" s="4" t="s">
        <v>4</v>
      </c>
      <c r="F15" s="6" t="s">
        <v>5</v>
      </c>
      <c r="H15" s="3" t="s">
        <v>1</v>
      </c>
      <c r="I15" s="4" t="s">
        <v>2</v>
      </c>
      <c r="J15" s="5" t="s">
        <v>3</v>
      </c>
      <c r="K15" s="4" t="s">
        <v>4</v>
      </c>
      <c r="L15" s="6" t="s">
        <v>5</v>
      </c>
      <c r="M15" s="6"/>
    </row>
    <row r="16" spans="1:13" x14ac:dyDescent="0.25">
      <c r="A16" s="5">
        <v>2006</v>
      </c>
      <c r="B16" s="2">
        <v>91350840805</v>
      </c>
      <c r="C16" s="2">
        <v>17163123998</v>
      </c>
      <c r="D16" s="2">
        <v>4305401491</v>
      </c>
      <c r="E16" s="2">
        <v>69882315316</v>
      </c>
      <c r="F16" s="8">
        <f>SUM(D16:E16)</f>
        <v>74187716807</v>
      </c>
      <c r="H16" s="5">
        <v>2006</v>
      </c>
      <c r="I16" s="12">
        <f>(C16*100)/B16</f>
        <v>18.788140149291973</v>
      </c>
      <c r="J16" s="11">
        <f>(D16*100)/B16</f>
        <v>4.7130398068151642</v>
      </c>
      <c r="K16" s="11">
        <f>(E16*100)/B16</f>
        <v>76.498820043892863</v>
      </c>
      <c r="L16" s="11">
        <f>SUM(J16:K16)</f>
        <v>81.211859850708024</v>
      </c>
      <c r="M16" s="10"/>
    </row>
    <row r="17" spans="1:13" x14ac:dyDescent="0.25">
      <c r="A17" s="5">
        <v>2007</v>
      </c>
      <c r="B17" s="2">
        <v>120617446250</v>
      </c>
      <c r="C17" s="2">
        <v>21773509772</v>
      </c>
      <c r="D17" s="2">
        <v>5659606005</v>
      </c>
      <c r="E17" s="2">
        <v>93184330473</v>
      </c>
      <c r="F17" s="8">
        <f t="shared" ref="F17:F25" si="10">SUM(D17:E17)</f>
        <v>98843936478</v>
      </c>
      <c r="H17" s="5">
        <v>2007</v>
      </c>
      <c r="I17" s="12">
        <f t="shared" ref="I17:I25" si="11">(C17*100)/B17</f>
        <v>18.051708479112325</v>
      </c>
      <c r="J17" s="11">
        <f t="shared" ref="J17:J25" si="12">(D17*100)/B17</f>
        <v>4.6921951848238539</v>
      </c>
      <c r="K17" s="11">
        <f t="shared" ref="K17:K25" si="13">(E17*100)/B17</f>
        <v>77.25609633606382</v>
      </c>
      <c r="L17" s="11">
        <f t="shared" ref="L17:L25" si="14">SUM(J17:K17)</f>
        <v>81.948291520887679</v>
      </c>
      <c r="M17" s="10"/>
    </row>
    <row r="18" spans="1:13" x14ac:dyDescent="0.25">
      <c r="A18" s="5">
        <v>2008</v>
      </c>
      <c r="B18" s="2">
        <v>172984767614</v>
      </c>
      <c r="C18" s="2">
        <v>31631127505</v>
      </c>
      <c r="D18" s="2">
        <v>8860067436</v>
      </c>
      <c r="E18" s="2">
        <v>132493572673</v>
      </c>
      <c r="F18" s="8">
        <f t="shared" si="10"/>
        <v>141353640109</v>
      </c>
      <c r="H18" s="5">
        <v>2008</v>
      </c>
      <c r="I18" s="12">
        <f t="shared" si="11"/>
        <v>18.285498741474179</v>
      </c>
      <c r="J18" s="11">
        <f t="shared" si="12"/>
        <v>5.1218772370584942</v>
      </c>
      <c r="K18" s="11">
        <f t="shared" si="13"/>
        <v>76.59262402146733</v>
      </c>
      <c r="L18" s="11">
        <f t="shared" si="14"/>
        <v>81.714501258525829</v>
      </c>
      <c r="M18" s="10"/>
    </row>
    <row r="19" spans="1:13" x14ac:dyDescent="0.25">
      <c r="A19" s="5">
        <v>2009</v>
      </c>
      <c r="B19" s="2">
        <v>127722342988</v>
      </c>
      <c r="C19" s="2">
        <v>18788544131</v>
      </c>
      <c r="D19" s="2">
        <v>5102912925</v>
      </c>
      <c r="E19" s="2">
        <v>103830885932</v>
      </c>
      <c r="F19" s="8">
        <f t="shared" si="10"/>
        <v>108933798857</v>
      </c>
      <c r="H19" s="5">
        <v>2009</v>
      </c>
      <c r="I19" s="12">
        <f t="shared" si="11"/>
        <v>14.710459964522617</v>
      </c>
      <c r="J19" s="11">
        <f t="shared" si="12"/>
        <v>3.9953173466912033</v>
      </c>
      <c r="K19" s="11">
        <f t="shared" si="13"/>
        <v>81.294222688786178</v>
      </c>
      <c r="L19" s="11">
        <f t="shared" si="14"/>
        <v>85.289540035477387</v>
      </c>
      <c r="M19" s="10"/>
    </row>
    <row r="20" spans="1:13" x14ac:dyDescent="0.25">
      <c r="A20" s="5">
        <v>2010</v>
      </c>
      <c r="B20" s="2">
        <v>181768427438</v>
      </c>
      <c r="C20" s="2">
        <v>23891378856</v>
      </c>
      <c r="D20" s="2">
        <v>7103354464</v>
      </c>
      <c r="E20" s="2">
        <v>150773694118</v>
      </c>
      <c r="F20" s="8">
        <f t="shared" si="10"/>
        <v>157877048582</v>
      </c>
      <c r="H20" s="5">
        <v>2010</v>
      </c>
      <c r="I20" s="12">
        <f t="shared" si="11"/>
        <v>13.143855174820825</v>
      </c>
      <c r="J20" s="11">
        <f t="shared" si="12"/>
        <v>3.9079143524102431</v>
      </c>
      <c r="K20" s="11">
        <f t="shared" si="13"/>
        <v>82.948230472768927</v>
      </c>
      <c r="L20" s="11">
        <f t="shared" si="14"/>
        <v>86.856144825179172</v>
      </c>
      <c r="M20" s="10"/>
    </row>
    <row r="21" spans="1:13" x14ac:dyDescent="0.25">
      <c r="A21" s="5">
        <v>2011</v>
      </c>
      <c r="B21" s="2">
        <v>226246755801</v>
      </c>
      <c r="C21" s="2">
        <v>32081382673</v>
      </c>
      <c r="D21" s="2">
        <v>9380191841</v>
      </c>
      <c r="E21" s="2">
        <v>184785181287</v>
      </c>
      <c r="F21" s="8">
        <f t="shared" si="10"/>
        <v>194165373128</v>
      </c>
      <c r="H21" s="5">
        <v>2011</v>
      </c>
      <c r="I21" s="12">
        <f t="shared" si="11"/>
        <v>14.179819975504021</v>
      </c>
      <c r="J21" s="11">
        <f t="shared" si="12"/>
        <v>4.146000594700479</v>
      </c>
      <c r="K21" s="11">
        <f t="shared" si="13"/>
        <v>81.674179429795501</v>
      </c>
      <c r="L21" s="11">
        <f t="shared" si="14"/>
        <v>85.820180024495983</v>
      </c>
      <c r="M21" s="10"/>
    </row>
    <row r="22" spans="1:13" x14ac:dyDescent="0.25">
      <c r="A22" s="5">
        <v>2012</v>
      </c>
      <c r="B22" s="2">
        <v>223183476643</v>
      </c>
      <c r="C22" s="2">
        <v>29286118270</v>
      </c>
      <c r="D22" s="2">
        <v>9025985285</v>
      </c>
      <c r="E22" s="2">
        <v>184871373088</v>
      </c>
      <c r="F22" s="8">
        <f t="shared" si="10"/>
        <v>193897358373</v>
      </c>
      <c r="H22" s="5">
        <v>2012</v>
      </c>
      <c r="I22" s="12">
        <f t="shared" si="11"/>
        <v>13.12199214319325</v>
      </c>
      <c r="J22" s="11">
        <f t="shared" si="12"/>
        <v>4.0441996068722386</v>
      </c>
      <c r="K22" s="11">
        <f t="shared" si="13"/>
        <v>82.833808249934506</v>
      </c>
      <c r="L22" s="11">
        <f t="shared" si="14"/>
        <v>86.878007856806747</v>
      </c>
      <c r="M22" s="10"/>
    </row>
    <row r="23" spans="1:13" x14ac:dyDescent="0.25">
      <c r="A23" s="5">
        <v>2013</v>
      </c>
      <c r="B23" s="2">
        <v>239747515987</v>
      </c>
      <c r="C23" s="2">
        <v>33431688643</v>
      </c>
      <c r="D23" s="2">
        <v>8187630012</v>
      </c>
      <c r="E23" s="2">
        <v>198128197332</v>
      </c>
      <c r="F23" s="8">
        <f t="shared" si="10"/>
        <v>206315827344</v>
      </c>
      <c r="H23" s="5">
        <v>2013</v>
      </c>
      <c r="I23" s="12">
        <f t="shared" si="11"/>
        <v>13.944540157326506</v>
      </c>
      <c r="J23" s="11">
        <f t="shared" si="12"/>
        <v>3.4151052528293824</v>
      </c>
      <c r="K23" s="11">
        <f t="shared" si="13"/>
        <v>82.640354589844108</v>
      </c>
      <c r="L23" s="11">
        <f t="shared" si="14"/>
        <v>86.055459842673486</v>
      </c>
      <c r="M23" s="10"/>
    </row>
    <row r="24" spans="1:13" x14ac:dyDescent="0.25">
      <c r="A24" s="5">
        <v>2014</v>
      </c>
      <c r="B24" s="2">
        <v>229154462583</v>
      </c>
      <c r="C24" s="2">
        <v>31573948401</v>
      </c>
      <c r="D24" s="2">
        <v>7815149881</v>
      </c>
      <c r="E24" s="2">
        <v>189765364301</v>
      </c>
      <c r="F24" s="8">
        <f t="shared" si="10"/>
        <v>197580514182</v>
      </c>
      <c r="H24" s="5">
        <v>2014</v>
      </c>
      <c r="I24" s="12">
        <f t="shared" si="11"/>
        <v>13.77845669907645</v>
      </c>
      <c r="J24" s="11">
        <f t="shared" si="12"/>
        <v>3.4104288404025054</v>
      </c>
      <c r="K24" s="11">
        <f t="shared" si="13"/>
        <v>82.81111446052104</v>
      </c>
      <c r="L24" s="11">
        <f t="shared" si="14"/>
        <v>86.221543300923543</v>
      </c>
      <c r="M24" s="10"/>
    </row>
    <row r="25" spans="1:13" x14ac:dyDescent="0.25">
      <c r="A25" s="5">
        <v>2015</v>
      </c>
      <c r="B25" s="2">
        <v>171449050909</v>
      </c>
      <c r="C25" s="2">
        <v>19874940148</v>
      </c>
      <c r="D25" s="2">
        <v>6853794592</v>
      </c>
      <c r="E25" s="2">
        <v>144720316169</v>
      </c>
      <c r="F25" s="8">
        <f t="shared" si="10"/>
        <v>151574110761</v>
      </c>
      <c r="H25" s="5">
        <v>2015</v>
      </c>
      <c r="I25" s="12">
        <f t="shared" si="11"/>
        <v>11.592330224416944</v>
      </c>
      <c r="J25" s="11">
        <f t="shared" si="12"/>
        <v>3.9975692811725088</v>
      </c>
      <c r="K25" s="11">
        <f t="shared" si="13"/>
        <v>84.410100494410543</v>
      </c>
      <c r="L25" s="11">
        <f t="shared" si="14"/>
        <v>88.407669775583045</v>
      </c>
      <c r="M25" s="10"/>
    </row>
    <row r="27" spans="1:13" x14ac:dyDescent="0.25">
      <c r="A27" s="5"/>
      <c r="I27" s="13">
        <v>18.788140149291973</v>
      </c>
      <c r="J27" s="13">
        <v>4.7130398068151642</v>
      </c>
      <c r="K27" s="13">
        <v>76.498820043892863</v>
      </c>
      <c r="L27" s="13">
        <v>81.211859850708024</v>
      </c>
    </row>
    <row r="28" spans="1:13" x14ac:dyDescent="0.25">
      <c r="A28" s="5"/>
      <c r="I28" s="13">
        <v>18.051708479112325</v>
      </c>
      <c r="J28" s="13">
        <v>4.6921951848238539</v>
      </c>
      <c r="K28" s="13">
        <v>77.25609633606382</v>
      </c>
      <c r="L28" s="13">
        <v>81.948291520887679</v>
      </c>
    </row>
    <row r="29" spans="1:13" x14ac:dyDescent="0.25">
      <c r="A29" s="5"/>
      <c r="I29" s="13">
        <v>18.285498741474179</v>
      </c>
      <c r="J29" s="13">
        <v>5.1218772370584942</v>
      </c>
      <c r="K29" s="13">
        <v>76.59262402146733</v>
      </c>
      <c r="L29" s="13">
        <v>81.714501258525829</v>
      </c>
    </row>
    <row r="30" spans="1:13" x14ac:dyDescent="0.25">
      <c r="A30" s="5"/>
      <c r="I30" s="13">
        <v>14.710459964522617</v>
      </c>
      <c r="J30" s="13">
        <v>3.9953173466912033</v>
      </c>
      <c r="K30" s="13">
        <v>81.294222688786178</v>
      </c>
      <c r="L30" s="13">
        <v>85.289540035477387</v>
      </c>
    </row>
    <row r="31" spans="1:13" x14ac:dyDescent="0.25">
      <c r="A31" s="5"/>
      <c r="I31" s="13">
        <v>13.143855174820825</v>
      </c>
      <c r="J31" s="13">
        <v>3.9079143524102431</v>
      </c>
      <c r="K31" s="13">
        <v>82.948230472768927</v>
      </c>
      <c r="L31" s="13">
        <v>86.856144825179172</v>
      </c>
    </row>
    <row r="32" spans="1:13" x14ac:dyDescent="0.25">
      <c r="A32" s="5"/>
      <c r="I32" s="13">
        <v>14.179819975504021</v>
      </c>
      <c r="J32" s="13">
        <v>4.146000594700479</v>
      </c>
      <c r="K32" s="13">
        <v>81.674179429795501</v>
      </c>
      <c r="L32" s="13">
        <v>85.820180024495983</v>
      </c>
    </row>
    <row r="33" spans="1:12" x14ac:dyDescent="0.25">
      <c r="A33" s="5"/>
      <c r="I33" s="13">
        <v>13.12199214319325</v>
      </c>
      <c r="J33" s="13">
        <v>4.0441996068722386</v>
      </c>
      <c r="K33" s="13">
        <v>82.833808249934506</v>
      </c>
      <c r="L33" s="13">
        <v>86.878007856806747</v>
      </c>
    </row>
    <row r="34" spans="1:12" x14ac:dyDescent="0.25">
      <c r="A34" s="5"/>
      <c r="I34" s="13">
        <v>13.944540157326506</v>
      </c>
      <c r="J34" s="13">
        <v>3.4151052528293824</v>
      </c>
      <c r="K34" s="13">
        <v>82.640354589844108</v>
      </c>
      <c r="L34" s="13">
        <v>86.055459842673486</v>
      </c>
    </row>
    <row r="35" spans="1:12" x14ac:dyDescent="0.25">
      <c r="A35" s="5"/>
      <c r="I35" s="13">
        <v>13.77845669907645</v>
      </c>
      <c r="J35" s="13">
        <v>3.4104288404025054</v>
      </c>
      <c r="K35" s="13">
        <v>82.81111446052104</v>
      </c>
      <c r="L35" s="13">
        <v>86.221543300923543</v>
      </c>
    </row>
    <row r="36" spans="1:12" x14ac:dyDescent="0.25">
      <c r="A36" s="5"/>
      <c r="I36" s="13">
        <v>11.592330224416944</v>
      </c>
      <c r="J36" s="13">
        <v>3.9975692811725088</v>
      </c>
      <c r="K36" s="13">
        <v>84.410100494410543</v>
      </c>
      <c r="L36" s="13">
        <v>88.407669775583045</v>
      </c>
    </row>
  </sheetData>
  <sortState ref="A27:B36">
    <sortCondition ref="A27"/>
  </sortState>
  <mergeCells count="4">
    <mergeCell ref="A1:F1"/>
    <mergeCell ref="H1:M1"/>
    <mergeCell ref="A14:F14"/>
    <mergeCell ref="H14:M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sqref="A1:E1"/>
    </sheetView>
  </sheetViews>
  <sheetFormatPr defaultRowHeight="15" x14ac:dyDescent="0.25"/>
  <cols>
    <col min="1" max="1" width="51.75" bestFit="1" customWidth="1"/>
    <col min="2" max="5" width="13.875" bestFit="1" customWidth="1"/>
    <col min="6" max="6" width="16.25" bestFit="1" customWidth="1"/>
    <col min="7" max="7" width="51.75" bestFit="1" customWidth="1"/>
    <col min="8" max="11" width="6" bestFit="1" customWidth="1"/>
  </cols>
  <sheetData>
    <row r="1" spans="1:16" x14ac:dyDescent="0.25">
      <c r="A1" s="88" t="s">
        <v>31</v>
      </c>
      <c r="B1" s="88"/>
      <c r="C1" s="88"/>
      <c r="D1" s="88"/>
      <c r="E1" s="88"/>
      <c r="G1" s="88" t="s">
        <v>31</v>
      </c>
      <c r="H1" s="88"/>
      <c r="I1" s="88"/>
      <c r="J1" s="88"/>
      <c r="K1" s="88"/>
    </row>
    <row r="2" spans="1:16" x14ac:dyDescent="0.25">
      <c r="A2" s="16" t="s">
        <v>8</v>
      </c>
      <c r="B2" s="17" t="s">
        <v>9</v>
      </c>
      <c r="C2" s="17" t="s">
        <v>10</v>
      </c>
      <c r="D2" s="17" t="s">
        <v>11</v>
      </c>
      <c r="E2" s="17" t="s">
        <v>12</v>
      </c>
      <c r="G2" s="16" t="s">
        <v>8</v>
      </c>
      <c r="H2" s="17" t="s">
        <v>9</v>
      </c>
      <c r="I2" s="17" t="s">
        <v>10</v>
      </c>
      <c r="J2" s="17" t="s">
        <v>11</v>
      </c>
      <c r="K2" s="17" t="s">
        <v>12</v>
      </c>
    </row>
    <row r="3" spans="1:16" x14ac:dyDescent="0.25">
      <c r="A3" s="18" t="s">
        <v>13</v>
      </c>
      <c r="B3" s="19">
        <v>29309179253</v>
      </c>
      <c r="C3" s="19">
        <v>32811180524</v>
      </c>
      <c r="D3" s="19">
        <v>35766123933</v>
      </c>
      <c r="E3" s="19">
        <v>33232270575</v>
      </c>
      <c r="G3" s="18" t="s">
        <v>13</v>
      </c>
      <c r="H3" s="25">
        <f>(B3*100)/$B$20</f>
        <v>15.334335848252708</v>
      </c>
      <c r="I3" s="25">
        <f>(C3*100)/$C$20</f>
        <v>14.576211261290153</v>
      </c>
      <c r="J3" s="25">
        <f>(D3*100)/$D$20</f>
        <v>14.777339868808099</v>
      </c>
      <c r="K3" s="25">
        <f>(E3*100)/$E$20</f>
        <v>13.699621861524632</v>
      </c>
    </row>
    <row r="4" spans="1:16" x14ac:dyDescent="0.25">
      <c r="A4" s="20" t="s">
        <v>14</v>
      </c>
      <c r="B4" s="21">
        <v>4315196562</v>
      </c>
      <c r="C4" s="21">
        <v>4502312046</v>
      </c>
      <c r="D4" s="21">
        <v>6909555541</v>
      </c>
      <c r="E4" s="21">
        <v>5131481186</v>
      </c>
      <c r="G4" s="20" t="s">
        <v>14</v>
      </c>
      <c r="H4" s="25">
        <f t="shared" ref="H4:H13" si="0">(B4*100)/$B$20</f>
        <v>2.2576774587149315</v>
      </c>
      <c r="I4" s="25">
        <f t="shared" ref="I4:I13" si="1">(C4*100)/$C$20</f>
        <v>2.0001307633154002</v>
      </c>
      <c r="J4" s="25">
        <f t="shared" ref="J4:J13" si="2">(D4*100)/$D$20</f>
        <v>2.8547921704637127</v>
      </c>
      <c r="K4" s="25">
        <f t="shared" ref="K4:K13" si="3">(E4*100)/$E$20</f>
        <v>2.1153941822624907</v>
      </c>
    </row>
    <row r="5" spans="1:16" x14ac:dyDescent="0.25">
      <c r="A5" s="20" t="s">
        <v>15</v>
      </c>
      <c r="B5" s="21">
        <v>24993982691</v>
      </c>
      <c r="C5" s="21">
        <v>28308868478</v>
      </c>
      <c r="D5" s="21">
        <v>28856568392</v>
      </c>
      <c r="E5" s="21">
        <v>28100789389</v>
      </c>
      <c r="G5" s="20" t="s">
        <v>15</v>
      </c>
      <c r="H5" s="25">
        <f t="shared" si="0"/>
        <v>13.076658389537776</v>
      </c>
      <c r="I5" s="25">
        <f t="shared" si="1"/>
        <v>12.576080497974752</v>
      </c>
      <c r="J5" s="25">
        <f t="shared" si="2"/>
        <v>11.922547698344387</v>
      </c>
      <c r="K5" s="25">
        <f t="shared" si="3"/>
        <v>11.584227679262142</v>
      </c>
    </row>
    <row r="6" spans="1:16" x14ac:dyDescent="0.25">
      <c r="A6" s="18" t="s">
        <v>16</v>
      </c>
      <c r="B6" s="19">
        <v>16264126832</v>
      </c>
      <c r="C6" s="19">
        <v>24850487493</v>
      </c>
      <c r="D6" s="19">
        <v>22084501626</v>
      </c>
      <c r="E6" s="19">
        <v>31177241921</v>
      </c>
      <c r="G6" s="18" t="s">
        <v>16</v>
      </c>
      <c r="H6" s="25">
        <f t="shared" si="0"/>
        <v>8.5092653386033845</v>
      </c>
      <c r="I6" s="25">
        <f t="shared" si="1"/>
        <v>11.039711155137001</v>
      </c>
      <c r="J6" s="25">
        <f t="shared" si="2"/>
        <v>9.124561190136026</v>
      </c>
      <c r="K6" s="25">
        <f t="shared" si="3"/>
        <v>12.85245990155982</v>
      </c>
    </row>
    <row r="7" spans="1:16" x14ac:dyDescent="0.25">
      <c r="A7" s="20" t="s">
        <v>17</v>
      </c>
      <c r="B7" s="21">
        <v>11782968927</v>
      </c>
      <c r="C7" s="21">
        <v>16408655449</v>
      </c>
      <c r="D7" s="21">
        <v>12980437667</v>
      </c>
      <c r="E7" s="21">
        <v>20443151491</v>
      </c>
      <c r="G7" s="20" t="s">
        <v>17</v>
      </c>
      <c r="H7" s="25">
        <f t="shared" si="0"/>
        <v>6.1647581891140666</v>
      </c>
      <c r="I7" s="25">
        <f t="shared" si="1"/>
        <v>7.2894673254257532</v>
      </c>
      <c r="J7" s="25">
        <f t="shared" si="2"/>
        <v>5.363073152977476</v>
      </c>
      <c r="K7" s="25">
        <f t="shared" si="3"/>
        <v>8.4274544061774055</v>
      </c>
    </row>
    <row r="8" spans="1:16" x14ac:dyDescent="0.25">
      <c r="A8" s="20" t="s">
        <v>18</v>
      </c>
      <c r="B8" s="21">
        <v>4481157905</v>
      </c>
      <c r="C8" s="21">
        <v>8441832044</v>
      </c>
      <c r="D8" s="21">
        <v>9104063959</v>
      </c>
      <c r="E8" s="21">
        <v>10734090430</v>
      </c>
      <c r="G8" s="20" t="s">
        <v>18</v>
      </c>
      <c r="H8" s="25">
        <f t="shared" si="0"/>
        <v>2.3445071494893184</v>
      </c>
      <c r="I8" s="25">
        <f t="shared" si="1"/>
        <v>3.7502438297112479</v>
      </c>
      <c r="J8" s="25">
        <f t="shared" si="2"/>
        <v>3.76148803715855</v>
      </c>
      <c r="K8" s="25">
        <f t="shared" si="3"/>
        <v>4.4250054953824156</v>
      </c>
    </row>
    <row r="9" spans="1:16" x14ac:dyDescent="0.25">
      <c r="A9" s="18" t="s">
        <v>19</v>
      </c>
      <c r="B9" s="19">
        <v>129876922896</v>
      </c>
      <c r="C9" s="19">
        <v>150572919115</v>
      </c>
      <c r="D9" s="19">
        <v>159951500748</v>
      </c>
      <c r="E9" s="19">
        <v>158130895980</v>
      </c>
      <c r="G9" s="18" t="s">
        <v>19</v>
      </c>
      <c r="H9" s="25">
        <f t="shared" si="0"/>
        <v>67.950601326409839</v>
      </c>
      <c r="I9" s="25">
        <f t="shared" si="1"/>
        <v>66.891304860061439</v>
      </c>
      <c r="J9" s="25">
        <f t="shared" si="2"/>
        <v>66.086492724425597</v>
      </c>
      <c r="K9" s="25">
        <f t="shared" si="3"/>
        <v>65.187645684967933</v>
      </c>
    </row>
    <row r="10" spans="1:16" x14ac:dyDescent="0.25">
      <c r="A10" s="20" t="s">
        <v>20</v>
      </c>
      <c r="B10" s="21">
        <v>3889402621</v>
      </c>
      <c r="C10" s="21">
        <v>4163925296</v>
      </c>
      <c r="D10" s="21">
        <v>4535377815</v>
      </c>
      <c r="E10" s="21">
        <v>4746789883</v>
      </c>
      <c r="G10" s="20" t="s">
        <v>20</v>
      </c>
      <c r="H10" s="25">
        <f t="shared" si="0"/>
        <v>2.0349053627417297</v>
      </c>
      <c r="I10" s="25">
        <f t="shared" si="1"/>
        <v>1.8498040552466815</v>
      </c>
      <c r="J10" s="25">
        <f t="shared" si="2"/>
        <v>1.8738630870724513</v>
      </c>
      <c r="K10" s="25">
        <f t="shared" si="3"/>
        <v>1.9568096109006465</v>
      </c>
    </row>
    <row r="11" spans="1:16" x14ac:dyDescent="0.25">
      <c r="A11" s="20" t="s">
        <v>21</v>
      </c>
      <c r="B11" s="21">
        <v>22382815701</v>
      </c>
      <c r="C11" s="21">
        <v>34798867673</v>
      </c>
      <c r="D11" s="21">
        <v>41879315273</v>
      </c>
      <c r="E11" s="21">
        <v>41180468991</v>
      </c>
      <c r="G11" s="20" t="s">
        <v>34</v>
      </c>
      <c r="H11" s="25">
        <v>39.325404877221132</v>
      </c>
      <c r="I11" s="25">
        <v>40.622490454292091</v>
      </c>
      <c r="J11" s="25">
        <v>40.240114892188956</v>
      </c>
      <c r="K11" s="25">
        <v>40.712715311798917</v>
      </c>
      <c r="M11" s="27"/>
      <c r="N11" s="27"/>
      <c r="O11" s="27"/>
      <c r="P11" s="27"/>
    </row>
    <row r="12" spans="1:16" x14ac:dyDescent="0.25">
      <c r="A12" s="20" t="s">
        <v>22</v>
      </c>
      <c r="B12" s="21">
        <v>9029425144</v>
      </c>
      <c r="C12" s="21">
        <v>10706677987</v>
      </c>
      <c r="D12" s="21">
        <v>12207905473</v>
      </c>
      <c r="E12" s="21">
        <v>13889645970</v>
      </c>
      <c r="G12" s="20" t="s">
        <v>33</v>
      </c>
      <c r="H12" s="25">
        <v>21.618188277763117</v>
      </c>
      <c r="I12" s="25">
        <v>19.782791854609066</v>
      </c>
      <c r="J12" s="25">
        <v>19.288957617970599</v>
      </c>
      <c r="K12" s="25">
        <v>17.839090982907244</v>
      </c>
      <c r="M12" s="27"/>
      <c r="N12" s="27"/>
      <c r="O12" s="27"/>
      <c r="P12" s="27"/>
    </row>
    <row r="13" spans="1:16" x14ac:dyDescent="0.25">
      <c r="A13" s="20" t="s">
        <v>23</v>
      </c>
      <c r="B13" s="21">
        <v>9503395121</v>
      </c>
      <c r="C13" s="21">
        <v>10436168857</v>
      </c>
      <c r="D13" s="21">
        <v>11335780739</v>
      </c>
      <c r="E13" s="21">
        <v>11350297492</v>
      </c>
      <c r="G13" s="20" t="s">
        <v>23</v>
      </c>
      <c r="H13" s="25">
        <f t="shared" si="0"/>
        <v>4.9721028086838652</v>
      </c>
      <c r="I13" s="25">
        <f t="shared" si="1"/>
        <v>4.636218495913603</v>
      </c>
      <c r="J13" s="25">
        <f t="shared" si="2"/>
        <v>4.6835571271935974</v>
      </c>
      <c r="K13" s="25">
        <f t="shared" si="3"/>
        <v>4.6790297793611231</v>
      </c>
    </row>
    <row r="14" spans="1:16" x14ac:dyDescent="0.25">
      <c r="A14" s="20" t="s">
        <v>24</v>
      </c>
      <c r="B14" s="21">
        <v>52781531301</v>
      </c>
      <c r="C14" s="21">
        <v>56642717780</v>
      </c>
      <c r="D14" s="21">
        <v>55515273272</v>
      </c>
      <c r="E14" s="21">
        <v>57579627073</v>
      </c>
      <c r="G14" s="18" t="s">
        <v>26</v>
      </c>
      <c r="H14" s="25">
        <f>(B16*100)/$B$20</f>
        <v>8.1131252399330158</v>
      </c>
      <c r="I14" s="25">
        <f>(C16*100)/$C$20</f>
        <v>7.4030189514852873</v>
      </c>
      <c r="J14" s="25">
        <f>(D16*100)/$D$20</f>
        <v>9.9374715701426624</v>
      </c>
      <c r="K14" s="25">
        <f>(E16*100)/$E$20</f>
        <v>8.1896331702101151</v>
      </c>
    </row>
    <row r="15" spans="1:16" x14ac:dyDescent="0.25">
      <c r="A15" s="20" t="s">
        <v>25</v>
      </c>
      <c r="B15" s="21">
        <v>32290353008</v>
      </c>
      <c r="C15" s="21">
        <v>33824561522</v>
      </c>
      <c r="D15" s="21">
        <v>34477848176</v>
      </c>
      <c r="E15" s="21">
        <v>29384066571</v>
      </c>
      <c r="G15" s="20" t="s">
        <v>27</v>
      </c>
      <c r="H15" s="25">
        <f>(B17*100)/$B$20</f>
        <v>3.6835000052049049</v>
      </c>
      <c r="I15" s="25">
        <f>(C17*100)/$C$20</f>
        <v>2.7050927843182877</v>
      </c>
      <c r="J15" s="25">
        <f>(D17*100)/$D$20</f>
        <v>3.0989218787835453</v>
      </c>
      <c r="K15" s="25">
        <f>(E17*100)/$E$20</f>
        <v>3.3595042229392433</v>
      </c>
    </row>
    <row r="16" spans="1:16" x14ac:dyDescent="0.25">
      <c r="A16" s="18" t="s">
        <v>26</v>
      </c>
      <c r="B16" s="19">
        <v>15506967130</v>
      </c>
      <c r="C16" s="19">
        <v>16664261164</v>
      </c>
      <c r="D16" s="19">
        <v>24052017678</v>
      </c>
      <c r="E16" s="19">
        <v>19866249461</v>
      </c>
      <c r="G16" s="20" t="s">
        <v>28</v>
      </c>
      <c r="H16" s="25">
        <f>(B18*100)/$B$20</f>
        <v>4.4296252347281113</v>
      </c>
      <c r="I16" s="25">
        <f>(C18*100)/$C$20</f>
        <v>4.6979261671669992</v>
      </c>
      <c r="J16" s="25">
        <f>(D18*100)/$D$20</f>
        <v>6.8385496913591179</v>
      </c>
      <c r="K16" s="25">
        <f>(E18*100)/$E$20</f>
        <v>4.8301289472708708</v>
      </c>
    </row>
    <row r="17" spans="1:17" x14ac:dyDescent="0.25">
      <c r="A17" s="20" t="s">
        <v>27</v>
      </c>
      <c r="B17" s="21">
        <v>7040432856</v>
      </c>
      <c r="C17" s="21">
        <v>6089187793</v>
      </c>
      <c r="D17" s="21">
        <v>7500431401</v>
      </c>
      <c r="E17" s="21">
        <v>8149418609</v>
      </c>
      <c r="G17" s="20" t="s">
        <v>29</v>
      </c>
      <c r="H17" s="25">
        <f>(B19*100)/$B$20</f>
        <v>9.2672246801047659E-2</v>
      </c>
      <c r="I17" s="25">
        <f>(C19*100)/$C$20</f>
        <v>8.9753772026122364E-2</v>
      </c>
      <c r="J17" s="25">
        <f>(D19*100)/$D$20</f>
        <v>7.4134646487611075E-2</v>
      </c>
      <c r="K17" s="25">
        <f>(E19*100)/$E$20</f>
        <v>7.0639381737498605E-2</v>
      </c>
    </row>
    <row r="18" spans="1:17" x14ac:dyDescent="0.25">
      <c r="A18" s="20" t="s">
        <v>28</v>
      </c>
      <c r="B18" s="21">
        <v>8466534274</v>
      </c>
      <c r="C18" s="21">
        <v>10575073371</v>
      </c>
      <c r="D18" s="21">
        <v>16551586277</v>
      </c>
      <c r="E18" s="21">
        <v>11716830852</v>
      </c>
      <c r="H18" s="24">
        <f>SUM(H17,H14,H9,H6,H3)</f>
        <v>100</v>
      </c>
      <c r="I18" s="24">
        <f>SUM(I17,I14,I9,I6,I3)</f>
        <v>100</v>
      </c>
      <c r="J18" s="24">
        <f>SUM(J17,J14,J9,J6,J3)</f>
        <v>99.999999999999986</v>
      </c>
      <c r="K18" s="24">
        <f>SUM(K17,K14,K9,K6,K3)</f>
        <v>100</v>
      </c>
    </row>
    <row r="19" spans="1:17" ht="15.75" thickBot="1" x14ac:dyDescent="0.3">
      <c r="A19" s="20" t="s">
        <v>29</v>
      </c>
      <c r="B19" s="21">
        <v>177128473</v>
      </c>
      <c r="C19" s="21">
        <v>202036535</v>
      </c>
      <c r="D19" s="21">
        <v>179430735</v>
      </c>
      <c r="E19" s="21">
        <v>171355609</v>
      </c>
    </row>
    <row r="20" spans="1:17" ht="15.75" thickTop="1" x14ac:dyDescent="0.25">
      <c r="A20" s="22" t="s">
        <v>30</v>
      </c>
      <c r="B20" s="23">
        <v>191134324584</v>
      </c>
      <c r="C20" s="23">
        <v>225100884831</v>
      </c>
      <c r="D20" s="23">
        <v>242033574720</v>
      </c>
      <c r="E20" s="23">
        <v>242578013546</v>
      </c>
      <c r="G20" s="88" t="s">
        <v>32</v>
      </c>
      <c r="H20" s="88"/>
      <c r="I20" s="88"/>
      <c r="J20" s="88"/>
      <c r="K20" s="88"/>
    </row>
    <row r="21" spans="1:17" x14ac:dyDescent="0.25">
      <c r="B21" s="15"/>
      <c r="G21" s="16" t="s">
        <v>8</v>
      </c>
      <c r="H21" s="17" t="s">
        <v>9</v>
      </c>
      <c r="I21" s="17" t="s">
        <v>10</v>
      </c>
      <c r="J21" s="17" t="s">
        <v>11</v>
      </c>
      <c r="K21" s="17" t="s">
        <v>12</v>
      </c>
    </row>
    <row r="22" spans="1:17" x14ac:dyDescent="0.25">
      <c r="A22" s="88" t="s">
        <v>32</v>
      </c>
      <c r="B22" s="88"/>
      <c r="C22" s="88"/>
      <c r="D22" s="88"/>
      <c r="E22" s="88"/>
      <c r="F22" s="28"/>
      <c r="G22" s="18" t="s">
        <v>13</v>
      </c>
      <c r="H22" s="25">
        <f t="shared" ref="H22:H29" si="4">(B24*100)/$B$41</f>
        <v>15.636256327384976</v>
      </c>
      <c r="I22" s="25">
        <f t="shared" ref="I22:I29" si="5">(C24*100)/$C$41</f>
        <v>14.451221882709566</v>
      </c>
      <c r="J22" s="25">
        <f t="shared" ref="J22:J29" si="6">(D24*100)/$D$41</f>
        <v>14.46364328416244</v>
      </c>
      <c r="K22" s="25">
        <f t="shared" ref="K22:K29" si="7">(E24*100)/$E$41</f>
        <v>14.956528932648006</v>
      </c>
    </row>
    <row r="23" spans="1:17" x14ac:dyDescent="0.25">
      <c r="A23" s="16" t="s">
        <v>8</v>
      </c>
      <c r="B23" s="17" t="s">
        <v>9</v>
      </c>
      <c r="C23" s="17" t="s">
        <v>10</v>
      </c>
      <c r="D23" s="17" t="s">
        <v>11</v>
      </c>
      <c r="E23" s="17" t="s">
        <v>12</v>
      </c>
      <c r="F23" s="28"/>
      <c r="G23" s="20" t="s">
        <v>14</v>
      </c>
      <c r="H23" s="25">
        <f t="shared" si="4"/>
        <v>4.2096575295892356</v>
      </c>
      <c r="I23" s="25">
        <f t="shared" si="5"/>
        <v>4.5598341084958527</v>
      </c>
      <c r="J23" s="25">
        <f t="shared" si="6"/>
        <v>5.0080768576768282</v>
      </c>
      <c r="K23" s="25">
        <f t="shared" si="7"/>
        <v>5.7309457578974259</v>
      </c>
    </row>
    <row r="24" spans="1:17" x14ac:dyDescent="0.25">
      <c r="A24" s="18" t="s">
        <v>13</v>
      </c>
      <c r="B24" s="29">
        <v>26808213071</v>
      </c>
      <c r="C24" s="29">
        <v>33115619842</v>
      </c>
      <c r="D24" s="29">
        <v>34676225495</v>
      </c>
      <c r="E24" s="29">
        <v>33380501257</v>
      </c>
      <c r="F24" s="28"/>
      <c r="G24" s="20" t="s">
        <v>15</v>
      </c>
      <c r="H24" s="25">
        <f t="shared" si="4"/>
        <v>11.426598797795739</v>
      </c>
      <c r="I24" s="25">
        <f t="shared" si="5"/>
        <v>9.8913877742137135</v>
      </c>
      <c r="J24" s="25">
        <f t="shared" si="6"/>
        <v>9.4555664264856123</v>
      </c>
      <c r="K24" s="25">
        <f t="shared" si="7"/>
        <v>9.2255831747505805</v>
      </c>
    </row>
    <row r="25" spans="1:17" x14ac:dyDescent="0.25">
      <c r="A25" s="20" t="s">
        <v>14</v>
      </c>
      <c r="B25" s="30">
        <v>7217417881</v>
      </c>
      <c r="C25" s="30">
        <v>10449063346</v>
      </c>
      <c r="D25" s="30">
        <v>12006739865</v>
      </c>
      <c r="E25" s="30">
        <v>12790523987</v>
      </c>
      <c r="F25" s="28"/>
      <c r="G25" s="18" t="s">
        <v>16</v>
      </c>
      <c r="H25" s="25">
        <f t="shared" si="4"/>
        <v>12.666560557705607</v>
      </c>
      <c r="I25" s="25">
        <f t="shared" si="5"/>
        <v>17.227689011598898</v>
      </c>
      <c r="J25" s="25">
        <f t="shared" si="6"/>
        <v>16.912068344932745</v>
      </c>
      <c r="K25" s="25">
        <f t="shared" si="7"/>
        <v>15.759578490329593</v>
      </c>
    </row>
    <row r="26" spans="1:17" x14ac:dyDescent="0.25">
      <c r="A26" s="20" t="s">
        <v>15</v>
      </c>
      <c r="B26" s="30">
        <v>19590795190</v>
      </c>
      <c r="C26" s="30">
        <v>22666556496</v>
      </c>
      <c r="D26" s="30">
        <v>22669485630</v>
      </c>
      <c r="E26" s="30">
        <v>20589977270</v>
      </c>
      <c r="F26" s="28"/>
      <c r="G26" s="20" t="s">
        <v>17</v>
      </c>
      <c r="H26" s="25">
        <f t="shared" si="4"/>
        <v>8.6063642340206314</v>
      </c>
      <c r="I26" s="25">
        <f t="shared" si="5"/>
        <v>10.827398673946076</v>
      </c>
      <c r="J26" s="25">
        <f t="shared" si="6"/>
        <v>10.678043500725215</v>
      </c>
      <c r="K26" s="25">
        <f t="shared" si="7"/>
        <v>9.5453047037513166</v>
      </c>
    </row>
    <row r="27" spans="1:17" x14ac:dyDescent="0.25">
      <c r="A27" s="18" t="s">
        <v>16</v>
      </c>
      <c r="B27" s="29">
        <v>21716697859</v>
      </c>
      <c r="C27" s="29">
        <v>39478018170</v>
      </c>
      <c r="D27" s="29">
        <v>40546263759</v>
      </c>
      <c r="E27" s="29">
        <v>35172775179</v>
      </c>
      <c r="F27" s="28"/>
      <c r="G27" s="20" t="s">
        <v>18</v>
      </c>
      <c r="H27" s="25">
        <f t="shared" si="4"/>
        <v>4.0601963236849752</v>
      </c>
      <c r="I27" s="25">
        <f t="shared" si="5"/>
        <v>6.4002903376528222</v>
      </c>
      <c r="J27" s="25">
        <f t="shared" si="6"/>
        <v>6.2340248442075303</v>
      </c>
      <c r="K27" s="25">
        <f t="shared" si="7"/>
        <v>6.2142737865782767</v>
      </c>
    </row>
    <row r="28" spans="1:17" x14ac:dyDescent="0.25">
      <c r="A28" s="20" t="s">
        <v>17</v>
      </c>
      <c r="B28" s="30">
        <v>14755529797</v>
      </c>
      <c r="C28" s="30">
        <v>24811467243</v>
      </c>
      <c r="D28" s="30">
        <v>25600344049</v>
      </c>
      <c r="E28" s="30">
        <v>21303542894</v>
      </c>
      <c r="F28" s="28"/>
      <c r="G28" s="18" t="s">
        <v>19</v>
      </c>
      <c r="H28" s="25">
        <f t="shared" si="4"/>
        <v>58.002725183228037</v>
      </c>
      <c r="I28" s="25">
        <f t="shared" si="5"/>
        <v>55.379041839098115</v>
      </c>
      <c r="J28" s="25">
        <f t="shared" si="6"/>
        <v>54.944874093770729</v>
      </c>
      <c r="K28" s="25">
        <f t="shared" si="7"/>
        <v>55.070098403655685</v>
      </c>
    </row>
    <row r="29" spans="1:17" x14ac:dyDescent="0.25">
      <c r="A29" s="20" t="s">
        <v>18</v>
      </c>
      <c r="B29" s="30">
        <v>6961168062</v>
      </c>
      <c r="C29" s="30">
        <v>14666550927</v>
      </c>
      <c r="D29" s="30">
        <v>14945919710</v>
      </c>
      <c r="E29" s="30">
        <v>13869232285</v>
      </c>
      <c r="F29" s="28"/>
      <c r="G29" s="20" t="s">
        <v>20</v>
      </c>
      <c r="H29" s="25">
        <f t="shared" si="4"/>
        <v>11.177703218766554</v>
      </c>
      <c r="I29" s="25">
        <f t="shared" si="5"/>
        <v>10.960598648129187</v>
      </c>
      <c r="J29" s="25">
        <f t="shared" si="6"/>
        <v>10.821169153805435</v>
      </c>
      <c r="K29" s="25">
        <f t="shared" si="7"/>
        <v>10.751641746034524</v>
      </c>
    </row>
    <row r="30" spans="1:17" x14ac:dyDescent="0.25">
      <c r="A30" s="18" t="s">
        <v>19</v>
      </c>
      <c r="B30" s="29">
        <v>99445121828</v>
      </c>
      <c r="C30" s="29">
        <v>126903545710</v>
      </c>
      <c r="D30" s="29">
        <v>131728970802</v>
      </c>
      <c r="E30" s="29">
        <v>122907360208</v>
      </c>
      <c r="F30" s="28"/>
      <c r="G30" s="25" t="s">
        <v>34</v>
      </c>
      <c r="H30" s="25">
        <v>35.981886446687604</v>
      </c>
      <c r="I30" s="25">
        <v>34.228354633761704</v>
      </c>
      <c r="J30" s="25">
        <v>33.44352221373908</v>
      </c>
      <c r="K30" s="25">
        <v>34.033110716568956</v>
      </c>
      <c r="M30" s="27"/>
      <c r="N30" s="27"/>
      <c r="O30" s="27"/>
      <c r="P30" s="27"/>
    </row>
    <row r="31" spans="1:17" x14ac:dyDescent="0.25">
      <c r="A31" s="20" t="s">
        <v>20</v>
      </c>
      <c r="B31" s="30">
        <v>19164066082</v>
      </c>
      <c r="C31" s="30">
        <v>25116700928</v>
      </c>
      <c r="D31" s="30">
        <v>25943484247</v>
      </c>
      <c r="E31" s="30">
        <v>23995887845</v>
      </c>
      <c r="F31" s="28"/>
      <c r="G31" s="20" t="s">
        <v>33</v>
      </c>
      <c r="H31" s="25">
        <v>1.8909247510041578</v>
      </c>
      <c r="I31" s="25">
        <v>1.9859951343306808</v>
      </c>
      <c r="J31" s="25">
        <v>2.0493696332046327</v>
      </c>
      <c r="K31" s="25">
        <v>2.1129508048408239</v>
      </c>
      <c r="N31" s="32"/>
      <c r="O31" s="32"/>
      <c r="P31" s="32"/>
      <c r="Q31" s="32"/>
    </row>
    <row r="32" spans="1:17" x14ac:dyDescent="0.25">
      <c r="A32" s="20" t="s">
        <v>21</v>
      </c>
      <c r="B32" s="30">
        <v>3000387682</v>
      </c>
      <c r="C32" s="30">
        <v>3359666597</v>
      </c>
      <c r="D32" s="30">
        <v>3601125198</v>
      </c>
      <c r="E32" s="30">
        <v>3239969087</v>
      </c>
      <c r="F32" s="28"/>
      <c r="G32" s="20" t="s">
        <v>23</v>
      </c>
      <c r="H32" s="25">
        <f>(B34*100)/$B$41</f>
        <v>8.9522107667697224</v>
      </c>
      <c r="I32" s="25">
        <f>(C34*100)/$C$41</f>
        <v>8.2040934228765465</v>
      </c>
      <c r="J32" s="25">
        <f>(D34*100)/$D$41</f>
        <v>8.6308130930215796</v>
      </c>
      <c r="K32" s="25">
        <f>(E34*100)/$E$41</f>
        <v>8.1723951362113834</v>
      </c>
    </row>
    <row r="33" spans="1:11" x14ac:dyDescent="0.25">
      <c r="A33" s="20" t="s">
        <v>22</v>
      </c>
      <c r="B33" s="30">
        <v>1538285533</v>
      </c>
      <c r="C33" s="30">
        <v>1893199336</v>
      </c>
      <c r="D33" s="30">
        <v>1816976527</v>
      </c>
      <c r="E33" s="30">
        <v>2143921610</v>
      </c>
      <c r="F33" s="28"/>
      <c r="G33" s="18" t="s">
        <v>26</v>
      </c>
      <c r="H33" s="25">
        <f>(B37*100)/$B$41</f>
        <v>13.585276545720047</v>
      </c>
      <c r="I33" s="25">
        <f>(C37*100)/$C$41</f>
        <v>12.870421060780149</v>
      </c>
      <c r="J33" s="25">
        <f>(D37*100)/$D$41</f>
        <v>13.635573173059539</v>
      </c>
      <c r="K33" s="25">
        <f>(E37*100)/$E$41</f>
        <v>14.186534769169283</v>
      </c>
    </row>
    <row r="34" spans="1:11" x14ac:dyDescent="0.25">
      <c r="A34" s="20" t="s">
        <v>23</v>
      </c>
      <c r="B34" s="30">
        <v>15348480395</v>
      </c>
      <c r="C34" s="30">
        <v>18800046193</v>
      </c>
      <c r="D34" s="30">
        <v>20692160000</v>
      </c>
      <c r="E34" s="30">
        <v>18239435590</v>
      </c>
      <c r="F34" s="28"/>
      <c r="G34" s="20" t="s">
        <v>27</v>
      </c>
      <c r="H34" s="25">
        <f>(B38*100)/$B$41</f>
        <v>2.4113259467352237</v>
      </c>
      <c r="I34" s="25">
        <f>(C38*100)/$C$41</f>
        <v>2.4314549924952442</v>
      </c>
      <c r="J34" s="25">
        <f>(D38*100)/$D$41</f>
        <v>2.5246350695571764</v>
      </c>
      <c r="K34" s="25">
        <f>(E38*100)/$E$41</f>
        <v>2.5063017868242539</v>
      </c>
    </row>
    <row r="35" spans="1:11" x14ac:dyDescent="0.25">
      <c r="A35" s="20" t="s">
        <v>24</v>
      </c>
      <c r="B35" s="30">
        <v>58690215130</v>
      </c>
      <c r="C35" s="30">
        <v>75076135515</v>
      </c>
      <c r="D35" s="30">
        <v>76578888568</v>
      </c>
      <c r="E35" s="30">
        <v>72716310620</v>
      </c>
      <c r="F35" s="28"/>
      <c r="G35" s="20" t="s">
        <v>28</v>
      </c>
      <c r="H35" s="25">
        <f>(B39*100)/$B$41</f>
        <v>11.173950598984824</v>
      </c>
      <c r="I35" s="25">
        <f>(C39*100)/$C$41</f>
        <v>10.438966068284905</v>
      </c>
      <c r="J35" s="25">
        <f>(D39*100)/$D$41</f>
        <v>11.110938103502361</v>
      </c>
      <c r="K35" s="25">
        <f>(E39*100)/$E$41</f>
        <v>11.680232982345029</v>
      </c>
    </row>
    <row r="36" spans="1:11" x14ac:dyDescent="0.25">
      <c r="A36" s="20" t="s">
        <v>25</v>
      </c>
      <c r="B36" s="30">
        <v>1703687006</v>
      </c>
      <c r="C36" s="30">
        <v>2657797141</v>
      </c>
      <c r="D36" s="30">
        <v>3096336262</v>
      </c>
      <c r="E36" s="30">
        <v>2571835456</v>
      </c>
      <c r="F36" s="28"/>
      <c r="G36" s="20" t="s">
        <v>29</v>
      </c>
      <c r="H36" s="25">
        <f>(B40*100)/$B$41</f>
        <v>0.10918138596133441</v>
      </c>
      <c r="I36" s="25">
        <f>(C40*100)/$C$41</f>
        <v>7.1626205813273322E-2</v>
      </c>
      <c r="J36" s="25">
        <f>(D40*100)/$D$41</f>
        <v>4.3841104074546215E-2</v>
      </c>
      <c r="K36" s="25">
        <f>(E40*100)/$E$41</f>
        <v>2.7259404197433518E-2</v>
      </c>
    </row>
    <row r="37" spans="1:11" x14ac:dyDescent="0.25">
      <c r="A37" s="18" t="s">
        <v>26</v>
      </c>
      <c r="B37" s="29">
        <v>23291827701</v>
      </c>
      <c r="C37" s="29">
        <v>29493144214</v>
      </c>
      <c r="D37" s="29">
        <v>32690947973</v>
      </c>
      <c r="E37" s="29">
        <v>31662001513</v>
      </c>
      <c r="F37" s="28"/>
      <c r="G37" s="28"/>
      <c r="H37" s="24">
        <f>SUM(H36,H33,H28,H25,H22)</f>
        <v>100</v>
      </c>
      <c r="I37" s="24">
        <f>SUM(I36,I33,I28,I25,I22)</f>
        <v>100</v>
      </c>
      <c r="J37" s="24">
        <f>SUM(J36,J33,J28,J25,J22)</f>
        <v>100.00000000000001</v>
      </c>
      <c r="K37" s="24">
        <f>SUM(K36,K33,K28,K25,K22)</f>
        <v>100</v>
      </c>
    </row>
    <row r="38" spans="1:11" x14ac:dyDescent="0.25">
      <c r="A38" s="20" t="s">
        <v>27</v>
      </c>
      <c r="B38" s="30">
        <v>4134195450</v>
      </c>
      <c r="C38" s="30">
        <v>5571787621</v>
      </c>
      <c r="D38" s="30">
        <v>6052749867</v>
      </c>
      <c r="E38" s="30">
        <v>5593651463</v>
      </c>
      <c r="F38" s="28"/>
    </row>
    <row r="39" spans="1:11" x14ac:dyDescent="0.25">
      <c r="A39" s="20" t="s">
        <v>28</v>
      </c>
      <c r="B39" s="30">
        <v>19157632251</v>
      </c>
      <c r="C39" s="30">
        <v>23921356593</v>
      </c>
      <c r="D39" s="30">
        <v>26638198106</v>
      </c>
      <c r="E39" s="30">
        <v>26068350050</v>
      </c>
      <c r="F39" s="28"/>
    </row>
    <row r="40" spans="1:11" ht="15.75" thickBot="1" x14ac:dyDescent="0.3">
      <c r="A40" s="20" t="s">
        <v>29</v>
      </c>
      <c r="B40" s="30">
        <v>187190450</v>
      </c>
      <c r="C40" s="30">
        <v>164134647</v>
      </c>
      <c r="D40" s="30">
        <v>105107958</v>
      </c>
      <c r="E40" s="30">
        <v>60838486</v>
      </c>
      <c r="F40" s="28"/>
    </row>
    <row r="41" spans="1:11" ht="15.75" thickTop="1" x14ac:dyDescent="0.25">
      <c r="A41" s="22" t="s">
        <v>30</v>
      </c>
      <c r="B41" s="31">
        <v>171449050909</v>
      </c>
      <c r="C41" s="31">
        <v>229154462583</v>
      </c>
      <c r="D41" s="31">
        <v>239747515987</v>
      </c>
      <c r="E41" s="31">
        <v>223183476643</v>
      </c>
      <c r="F41" s="28"/>
    </row>
  </sheetData>
  <mergeCells count="4">
    <mergeCell ref="A1:E1"/>
    <mergeCell ref="G1:K1"/>
    <mergeCell ref="A22:E22"/>
    <mergeCell ref="G20:K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workbookViewId="0"/>
  </sheetViews>
  <sheetFormatPr defaultRowHeight="15" x14ac:dyDescent="0.25"/>
  <cols>
    <col min="2" max="2" width="12.625" bestFit="1" customWidth="1"/>
    <col min="3" max="3" width="6.125" bestFit="1" customWidth="1"/>
    <col min="4" max="4" width="12.625" bestFit="1" customWidth="1"/>
    <col min="5" max="5" width="6.125" bestFit="1" customWidth="1"/>
    <col min="6" max="6" width="13.875" bestFit="1" customWidth="1"/>
    <col min="8" max="8" width="14.25" bestFit="1" customWidth="1"/>
    <col min="9" max="9" width="15.25" bestFit="1" customWidth="1"/>
    <col min="10" max="10" width="9" bestFit="1" customWidth="1"/>
    <col min="11" max="11" width="15.25" bestFit="1" customWidth="1"/>
    <col min="12" max="12" width="7.25" bestFit="1" customWidth="1"/>
    <col min="13" max="13" width="14.25" bestFit="1" customWidth="1"/>
  </cols>
  <sheetData>
    <row r="1" spans="1:13" x14ac:dyDescent="0.25">
      <c r="A1" s="33" t="s">
        <v>35</v>
      </c>
      <c r="B1" s="91" t="s">
        <v>31</v>
      </c>
      <c r="C1" s="92"/>
      <c r="D1" s="91" t="s">
        <v>32</v>
      </c>
      <c r="E1" s="92"/>
      <c r="F1" s="34" t="s">
        <v>36</v>
      </c>
      <c r="H1" s="89" t="s">
        <v>54</v>
      </c>
      <c r="I1" s="89"/>
      <c r="J1" s="89"/>
      <c r="K1" s="89"/>
      <c r="L1" s="89"/>
      <c r="M1" s="89"/>
    </row>
    <row r="2" spans="1:13" x14ac:dyDescent="0.25">
      <c r="A2" s="35"/>
      <c r="B2" s="36" t="s">
        <v>37</v>
      </c>
      <c r="C2" s="37" t="s">
        <v>38</v>
      </c>
      <c r="D2" s="36" t="s">
        <v>39</v>
      </c>
      <c r="E2" s="37" t="s">
        <v>38</v>
      </c>
      <c r="F2" s="38" t="s">
        <v>40</v>
      </c>
      <c r="H2" s="33" t="s">
        <v>35</v>
      </c>
      <c r="I2" s="91" t="s">
        <v>31</v>
      </c>
      <c r="J2" s="92"/>
      <c r="K2" s="91" t="s">
        <v>32</v>
      </c>
      <c r="L2" s="92"/>
      <c r="M2" s="34" t="s">
        <v>36</v>
      </c>
    </row>
    <row r="3" spans="1:13" x14ac:dyDescent="0.25">
      <c r="A3" s="93" t="s">
        <v>48</v>
      </c>
      <c r="B3" s="94"/>
      <c r="C3" s="94"/>
      <c r="D3" s="94"/>
      <c r="E3" s="94"/>
      <c r="F3" s="94"/>
      <c r="H3" s="35"/>
      <c r="I3" s="36" t="s">
        <v>37</v>
      </c>
      <c r="J3" s="37" t="s">
        <v>38</v>
      </c>
      <c r="K3" s="36" t="s">
        <v>39</v>
      </c>
      <c r="L3" s="37" t="s">
        <v>38</v>
      </c>
      <c r="M3" s="38" t="s">
        <v>40</v>
      </c>
    </row>
    <row r="4" spans="1:13" x14ac:dyDescent="0.25">
      <c r="A4" s="39" t="s">
        <v>55</v>
      </c>
      <c r="B4" s="40">
        <v>12786905</v>
      </c>
      <c r="C4" s="41">
        <v>41.09</v>
      </c>
      <c r="D4" s="40">
        <v>501317</v>
      </c>
      <c r="E4" s="41">
        <v>-12.48</v>
      </c>
      <c r="F4" s="42">
        <f t="shared" ref="F4" si="0">B4-D4</f>
        <v>12285588</v>
      </c>
      <c r="H4" s="39" t="s">
        <v>55</v>
      </c>
      <c r="I4" s="15">
        <f t="shared" ref="I4:I14" si="1">SUM(B4,B16,B28,B40,B52,B64,B76)</f>
        <v>7418339521</v>
      </c>
      <c r="J4" s="15"/>
      <c r="K4" s="15">
        <f t="shared" ref="K4:K14" si="2">SUM(D4,D16,D28,D40,D52,D64,D76)</f>
        <v>5677699333</v>
      </c>
      <c r="L4" s="15"/>
      <c r="M4" s="15">
        <f>SUM(F4,F16,F28,F40,F52,F64,F76)</f>
        <v>1740640188</v>
      </c>
    </row>
    <row r="5" spans="1:13" x14ac:dyDescent="0.25">
      <c r="A5" s="39" t="s">
        <v>41</v>
      </c>
      <c r="B5" s="40">
        <v>19538654</v>
      </c>
      <c r="C5" s="41">
        <v>52.8</v>
      </c>
      <c r="D5" s="40">
        <v>2022223</v>
      </c>
      <c r="E5" s="41">
        <v>303.38</v>
      </c>
      <c r="F5" s="42">
        <f t="shared" ref="F5:F14" si="3">B5-D5</f>
        <v>17516431</v>
      </c>
      <c r="H5" s="39" t="s">
        <v>41</v>
      </c>
      <c r="I5" s="15">
        <f t="shared" si="1"/>
        <v>8918197416</v>
      </c>
      <c r="J5" s="10">
        <f>((I5-I4)/I4)*100</f>
        <v>20.218242785385719</v>
      </c>
      <c r="K5" s="15">
        <f t="shared" si="2"/>
        <v>6996407046</v>
      </c>
      <c r="L5">
        <f>((K5-K4)/K4)*100</f>
        <v>23.226092747380779</v>
      </c>
      <c r="M5" s="15">
        <f t="shared" ref="M5:M14" si="4">SUM(F5,F17,F29,F41,F53,F65,F77)</f>
        <v>1921790370</v>
      </c>
    </row>
    <row r="6" spans="1:13" x14ac:dyDescent="0.25">
      <c r="A6" s="39" t="s">
        <v>42</v>
      </c>
      <c r="B6" s="40">
        <v>19371795</v>
      </c>
      <c r="C6" s="41">
        <v>-0.85</v>
      </c>
      <c r="D6" s="40">
        <v>1650555</v>
      </c>
      <c r="E6" s="41">
        <v>-18.38</v>
      </c>
      <c r="F6" s="42">
        <f t="shared" si="3"/>
        <v>17721240</v>
      </c>
      <c r="H6" s="39" t="s">
        <v>42</v>
      </c>
      <c r="I6" s="15">
        <f t="shared" si="1"/>
        <v>9808846499</v>
      </c>
      <c r="J6" s="10">
        <f t="shared" ref="J6:J14" si="5">((I6-I5)/I5)*100</f>
        <v>9.9868733719899527</v>
      </c>
      <c r="K6" s="15">
        <f t="shared" si="2"/>
        <v>7675714672</v>
      </c>
      <c r="L6">
        <f t="shared" ref="L6:L14" si="6">((K6-K5)/K5)*100</f>
        <v>9.7093782785033245</v>
      </c>
      <c r="M6" s="15">
        <f t="shared" si="4"/>
        <v>2133131827</v>
      </c>
    </row>
    <row r="7" spans="1:13" x14ac:dyDescent="0.25">
      <c r="A7" s="39" t="s">
        <v>43</v>
      </c>
      <c r="B7" s="40">
        <v>22066395</v>
      </c>
      <c r="C7" s="41">
        <v>13.91</v>
      </c>
      <c r="D7" s="40">
        <v>1140621</v>
      </c>
      <c r="E7" s="41">
        <v>-30.89</v>
      </c>
      <c r="F7" s="42">
        <f t="shared" si="3"/>
        <v>20925774</v>
      </c>
      <c r="H7" s="39" t="s">
        <v>43</v>
      </c>
      <c r="I7" s="15">
        <f t="shared" si="1"/>
        <v>13059898322</v>
      </c>
      <c r="J7" s="10">
        <f t="shared" si="5"/>
        <v>33.144078901952852</v>
      </c>
      <c r="K7" s="15">
        <f t="shared" si="2"/>
        <v>11379728461</v>
      </c>
      <c r="L7">
        <f t="shared" si="6"/>
        <v>48.256272507259247</v>
      </c>
      <c r="M7" s="15">
        <f t="shared" si="4"/>
        <v>1680169861</v>
      </c>
    </row>
    <row r="8" spans="1:13" x14ac:dyDescent="0.25">
      <c r="A8" s="39" t="s">
        <v>44</v>
      </c>
      <c r="B8" s="40">
        <v>15720476</v>
      </c>
      <c r="C8" s="41">
        <v>-28.76</v>
      </c>
      <c r="D8" s="40">
        <v>1393382</v>
      </c>
      <c r="E8" s="41">
        <v>22.16</v>
      </c>
      <c r="F8" s="42">
        <f t="shared" si="3"/>
        <v>14327094</v>
      </c>
      <c r="H8" s="39" t="s">
        <v>44</v>
      </c>
      <c r="I8" s="15">
        <f t="shared" si="1"/>
        <v>10111820867</v>
      </c>
      <c r="J8" s="10">
        <f t="shared" si="5"/>
        <v>-22.57351000990435</v>
      </c>
      <c r="K8" s="15">
        <f t="shared" si="2"/>
        <v>8079109539</v>
      </c>
      <c r="L8">
        <f t="shared" si="6"/>
        <v>-29.004373288094754</v>
      </c>
      <c r="M8" s="15">
        <f t="shared" si="4"/>
        <v>2032711328</v>
      </c>
    </row>
    <row r="9" spans="1:13" x14ac:dyDescent="0.25">
      <c r="A9" s="39" t="s">
        <v>45</v>
      </c>
      <c r="B9" s="40">
        <v>20734285</v>
      </c>
      <c r="C9" s="41">
        <v>31.89</v>
      </c>
      <c r="D9" s="40">
        <v>2957315</v>
      </c>
      <c r="E9" s="41">
        <v>112.24</v>
      </c>
      <c r="F9" s="42">
        <f t="shared" si="3"/>
        <v>17776970</v>
      </c>
      <c r="H9" s="39" t="s">
        <v>45</v>
      </c>
      <c r="I9" s="15">
        <f t="shared" si="1"/>
        <v>15110941715</v>
      </c>
      <c r="J9" s="10">
        <f t="shared" si="5"/>
        <v>49.438384181771525</v>
      </c>
      <c r="K9" s="15">
        <f t="shared" si="2"/>
        <v>12737717289</v>
      </c>
      <c r="L9">
        <f t="shared" si="6"/>
        <v>57.662391226553709</v>
      </c>
      <c r="M9" s="15">
        <f t="shared" si="4"/>
        <v>2373224426</v>
      </c>
    </row>
    <row r="10" spans="1:13" x14ac:dyDescent="0.25">
      <c r="A10" s="39" t="s">
        <v>46</v>
      </c>
      <c r="B10" s="40">
        <v>16977146</v>
      </c>
      <c r="C10" s="41">
        <v>-18.12</v>
      </c>
      <c r="D10" s="40">
        <v>6748547</v>
      </c>
      <c r="E10" s="41">
        <v>128.19999999999999</v>
      </c>
      <c r="F10" s="42">
        <f t="shared" si="3"/>
        <v>10228599</v>
      </c>
      <c r="H10" s="39" t="s">
        <v>46</v>
      </c>
      <c r="I10" s="15">
        <f t="shared" si="1"/>
        <v>20861452592</v>
      </c>
      <c r="J10" s="10">
        <f t="shared" si="5"/>
        <v>38.055277992977153</v>
      </c>
      <c r="K10" s="15">
        <f t="shared" si="2"/>
        <v>14725848032</v>
      </c>
      <c r="L10">
        <f t="shared" si="6"/>
        <v>15.608218473469371</v>
      </c>
      <c r="M10" s="15">
        <f t="shared" si="4"/>
        <v>6135604560</v>
      </c>
    </row>
    <row r="11" spans="1:13" x14ac:dyDescent="0.25">
      <c r="A11" s="39" t="s">
        <v>12</v>
      </c>
      <c r="B11" s="40">
        <v>9413168</v>
      </c>
      <c r="C11" s="41">
        <v>-44.55</v>
      </c>
      <c r="D11" s="40">
        <v>4552424</v>
      </c>
      <c r="E11" s="41">
        <v>-32.54</v>
      </c>
      <c r="F11" s="42">
        <f t="shared" si="3"/>
        <v>4860744</v>
      </c>
      <c r="H11" s="39" t="s">
        <v>12</v>
      </c>
      <c r="I11" s="15">
        <f t="shared" si="1"/>
        <v>17692850851</v>
      </c>
      <c r="J11" s="10">
        <f t="shared" si="5"/>
        <v>-15.188787679219917</v>
      </c>
      <c r="K11" s="15">
        <f t="shared" si="2"/>
        <v>15701577681</v>
      </c>
      <c r="L11">
        <f t="shared" si="6"/>
        <v>6.6259657635994271</v>
      </c>
      <c r="M11" s="15">
        <f t="shared" si="4"/>
        <v>1991273170</v>
      </c>
    </row>
    <row r="12" spans="1:13" x14ac:dyDescent="0.25">
      <c r="A12" s="39" t="s">
        <v>11</v>
      </c>
      <c r="B12" s="40">
        <v>11374026</v>
      </c>
      <c r="C12" s="41">
        <v>20.83</v>
      </c>
      <c r="D12" s="40">
        <v>2006213</v>
      </c>
      <c r="E12" s="41">
        <v>-55.93</v>
      </c>
      <c r="F12" s="42">
        <f t="shared" si="3"/>
        <v>9367813</v>
      </c>
      <c r="H12" s="39" t="s">
        <v>11</v>
      </c>
      <c r="I12" s="15">
        <f t="shared" si="1"/>
        <v>19088625445</v>
      </c>
      <c r="J12" s="10">
        <f t="shared" si="5"/>
        <v>7.8889185567350832</v>
      </c>
      <c r="K12" s="15">
        <f t="shared" si="2"/>
        <v>16143743674</v>
      </c>
      <c r="L12">
        <f t="shared" si="6"/>
        <v>2.8160609206490861</v>
      </c>
      <c r="M12" s="15">
        <f t="shared" si="4"/>
        <v>2944881771</v>
      </c>
    </row>
    <row r="13" spans="1:13" x14ac:dyDescent="0.25">
      <c r="A13" s="39" t="s">
        <v>10</v>
      </c>
      <c r="B13" s="40">
        <v>7216960</v>
      </c>
      <c r="C13" s="41">
        <v>-36.549999999999997</v>
      </c>
      <c r="D13" s="40">
        <v>9533266</v>
      </c>
      <c r="E13" s="41">
        <v>375.19</v>
      </c>
      <c r="F13" s="42">
        <f t="shared" si="3"/>
        <v>-2316306</v>
      </c>
      <c r="H13" s="39" t="s">
        <v>10</v>
      </c>
      <c r="I13" s="15">
        <f t="shared" si="1"/>
        <v>17597021792</v>
      </c>
      <c r="J13" s="10">
        <f t="shared" si="5"/>
        <v>-7.8140967106183377</v>
      </c>
      <c r="K13" s="15">
        <f t="shared" si="2"/>
        <v>14900293584</v>
      </c>
      <c r="L13">
        <f t="shared" si="6"/>
        <v>-7.7023651707417473</v>
      </c>
      <c r="M13" s="15">
        <f t="shared" si="4"/>
        <v>2696728208</v>
      </c>
    </row>
    <row r="14" spans="1:13" x14ac:dyDescent="0.25">
      <c r="A14" s="39" t="s">
        <v>9</v>
      </c>
      <c r="B14" s="40">
        <v>15982885</v>
      </c>
      <c r="C14" s="41">
        <v>121.46</v>
      </c>
      <c r="D14" s="40">
        <v>6434922</v>
      </c>
      <c r="E14" s="41">
        <v>-32.5</v>
      </c>
      <c r="F14" s="42">
        <f t="shared" si="3"/>
        <v>9547963</v>
      </c>
      <c r="H14" s="39" t="s">
        <v>9</v>
      </c>
      <c r="I14" s="15">
        <f t="shared" si="1"/>
        <v>13206860584</v>
      </c>
      <c r="J14" s="10">
        <f t="shared" si="5"/>
        <v>-24.948319436621176</v>
      </c>
      <c r="K14" s="15">
        <f t="shared" si="2"/>
        <v>10632025411</v>
      </c>
      <c r="L14">
        <f t="shared" si="6"/>
        <v>-28.645530700034559</v>
      </c>
      <c r="M14" s="15">
        <f t="shared" si="4"/>
        <v>2574835173</v>
      </c>
    </row>
    <row r="15" spans="1:13" x14ac:dyDescent="0.25">
      <c r="A15" s="90" t="s">
        <v>47</v>
      </c>
      <c r="B15" s="90"/>
      <c r="C15" s="90"/>
      <c r="D15" s="90"/>
      <c r="E15" s="90"/>
      <c r="F15" s="90"/>
    </row>
    <row r="16" spans="1:13" x14ac:dyDescent="0.25">
      <c r="A16" s="39" t="s">
        <v>55</v>
      </c>
      <c r="B16" s="40">
        <v>76511159</v>
      </c>
      <c r="C16" s="41">
        <v>63.19</v>
      </c>
      <c r="D16" s="40">
        <v>16585495</v>
      </c>
      <c r="E16" s="41">
        <v>-41.41</v>
      </c>
      <c r="F16" s="42">
        <f t="shared" ref="F16" si="7">B16-D16</f>
        <v>59925664</v>
      </c>
      <c r="I16">
        <v>8918197416</v>
      </c>
      <c r="J16" s="26">
        <v>20.218242785385719</v>
      </c>
      <c r="K16">
        <v>6996407046</v>
      </c>
      <c r="L16" s="26">
        <v>23.226092747380779</v>
      </c>
      <c r="M16">
        <v>1921790370</v>
      </c>
    </row>
    <row r="17" spans="1:13" x14ac:dyDescent="0.25">
      <c r="A17" s="39" t="s">
        <v>41</v>
      </c>
      <c r="B17" s="40">
        <v>127980007</v>
      </c>
      <c r="C17" s="41">
        <v>67.27</v>
      </c>
      <c r="D17" s="40">
        <v>10814427</v>
      </c>
      <c r="E17" s="41">
        <v>-34.799999999999997</v>
      </c>
      <c r="F17" s="42">
        <f t="shared" ref="F17:F26" si="8">B17-D17</f>
        <v>117165580</v>
      </c>
      <c r="I17">
        <v>9808846499</v>
      </c>
      <c r="J17" s="26">
        <v>9.9868733719899527</v>
      </c>
      <c r="K17">
        <v>7675714672</v>
      </c>
      <c r="L17" s="26">
        <v>9.7093782785033245</v>
      </c>
      <c r="M17">
        <v>2133131827</v>
      </c>
    </row>
    <row r="18" spans="1:13" x14ac:dyDescent="0.25">
      <c r="A18" s="39" t="s">
        <v>42</v>
      </c>
      <c r="B18" s="40">
        <v>127980515</v>
      </c>
      <c r="C18" s="41">
        <v>0</v>
      </c>
      <c r="D18" s="40">
        <v>52862807</v>
      </c>
      <c r="E18" s="41">
        <v>388.82</v>
      </c>
      <c r="F18" s="42">
        <f t="shared" si="8"/>
        <v>75117708</v>
      </c>
      <c r="I18">
        <v>13059898322</v>
      </c>
      <c r="J18" s="26">
        <v>33.144078901952852</v>
      </c>
      <c r="K18">
        <v>11379728461</v>
      </c>
      <c r="L18" s="26">
        <v>48.256272507259247</v>
      </c>
      <c r="M18">
        <v>1680169861</v>
      </c>
    </row>
    <row r="19" spans="1:13" x14ac:dyDescent="0.25">
      <c r="A19" s="39" t="s">
        <v>43</v>
      </c>
      <c r="B19" s="40">
        <v>192572626</v>
      </c>
      <c r="C19" s="41">
        <v>50.47</v>
      </c>
      <c r="D19" s="40">
        <v>44456930</v>
      </c>
      <c r="E19" s="41">
        <v>-15.9</v>
      </c>
      <c r="F19" s="42">
        <f t="shared" si="8"/>
        <v>148115696</v>
      </c>
      <c r="I19">
        <v>10111820867</v>
      </c>
      <c r="J19" s="26">
        <v>-22.57351000990435</v>
      </c>
      <c r="K19">
        <v>8079109539</v>
      </c>
      <c r="L19" s="26">
        <v>-29.004373288094754</v>
      </c>
      <c r="M19">
        <v>2032711328</v>
      </c>
    </row>
    <row r="20" spans="1:13" x14ac:dyDescent="0.25">
      <c r="A20" s="39" t="s">
        <v>44</v>
      </c>
      <c r="B20" s="40">
        <v>182838833</v>
      </c>
      <c r="C20" s="41">
        <v>-5.05</v>
      </c>
      <c r="D20" s="40">
        <v>40155526</v>
      </c>
      <c r="E20" s="41">
        <v>-9.68</v>
      </c>
      <c r="F20" s="42">
        <f t="shared" si="8"/>
        <v>142683307</v>
      </c>
      <c r="I20">
        <v>15110941715</v>
      </c>
      <c r="J20" s="26">
        <v>49.438384181771525</v>
      </c>
      <c r="K20">
        <v>12737717289</v>
      </c>
      <c r="L20" s="26">
        <v>57.662391226553709</v>
      </c>
      <c r="M20">
        <v>2373224426</v>
      </c>
    </row>
    <row r="21" spans="1:13" x14ac:dyDescent="0.25">
      <c r="A21" s="39" t="s">
        <v>45</v>
      </c>
      <c r="B21" s="40">
        <v>352978411</v>
      </c>
      <c r="C21" s="41">
        <v>93.05</v>
      </c>
      <c r="D21" s="40">
        <v>49147843</v>
      </c>
      <c r="E21" s="41">
        <v>22.39</v>
      </c>
      <c r="F21" s="42">
        <f t="shared" si="8"/>
        <v>303830568</v>
      </c>
      <c r="I21">
        <v>20861452592</v>
      </c>
      <c r="J21" s="26">
        <v>38.055277992977153</v>
      </c>
      <c r="K21">
        <v>14725848032</v>
      </c>
      <c r="L21" s="26">
        <v>15.608218473469371</v>
      </c>
      <c r="M21">
        <v>6135604560</v>
      </c>
    </row>
    <row r="22" spans="1:13" x14ac:dyDescent="0.25">
      <c r="A22" s="39" t="s">
        <v>46</v>
      </c>
      <c r="B22" s="40">
        <v>602792470</v>
      </c>
      <c r="C22" s="41">
        <v>70.77</v>
      </c>
      <c r="D22" s="40">
        <v>67689128</v>
      </c>
      <c r="E22" s="41">
        <v>37.729999999999997</v>
      </c>
      <c r="F22" s="42">
        <f t="shared" si="8"/>
        <v>535103342</v>
      </c>
      <c r="I22">
        <v>17692850851</v>
      </c>
      <c r="J22" s="26">
        <v>-15.188787679219917</v>
      </c>
      <c r="K22">
        <v>15701577681</v>
      </c>
      <c r="L22" s="26">
        <v>6.6259657635994271</v>
      </c>
      <c r="M22">
        <v>1991273170</v>
      </c>
    </row>
    <row r="23" spans="1:13" x14ac:dyDescent="0.25">
      <c r="A23" s="39" t="s">
        <v>12</v>
      </c>
      <c r="B23" s="40">
        <v>447241260</v>
      </c>
      <c r="C23" s="41">
        <v>-25.81</v>
      </c>
      <c r="D23" s="40">
        <v>123546235</v>
      </c>
      <c r="E23" s="41">
        <v>82.52</v>
      </c>
      <c r="F23" s="42">
        <f t="shared" si="8"/>
        <v>323695025</v>
      </c>
      <c r="I23">
        <v>19088625445</v>
      </c>
      <c r="J23" s="26">
        <v>7.8889185567350832</v>
      </c>
      <c r="K23">
        <v>16143743674</v>
      </c>
      <c r="L23" s="26">
        <v>2.8160609206490861</v>
      </c>
      <c r="M23">
        <v>2944881771</v>
      </c>
    </row>
    <row r="24" spans="1:13" x14ac:dyDescent="0.25">
      <c r="A24" s="39" t="s">
        <v>11</v>
      </c>
      <c r="B24" s="40">
        <v>416167277</v>
      </c>
      <c r="C24" s="41">
        <v>-6.95</v>
      </c>
      <c r="D24" s="40">
        <v>95939774</v>
      </c>
      <c r="E24" s="41">
        <v>-22.35</v>
      </c>
      <c r="F24" s="42">
        <f t="shared" si="8"/>
        <v>320227503</v>
      </c>
      <c r="I24">
        <v>17597021792</v>
      </c>
      <c r="J24" s="26">
        <v>-7.8140967106183377</v>
      </c>
      <c r="K24">
        <v>14900293584</v>
      </c>
      <c r="L24" s="26">
        <v>-7.7023651707417473</v>
      </c>
      <c r="M24">
        <v>2696728208</v>
      </c>
    </row>
    <row r="25" spans="1:13" x14ac:dyDescent="0.25">
      <c r="A25" s="39" t="s">
        <v>10</v>
      </c>
      <c r="B25" s="40">
        <v>425348295</v>
      </c>
      <c r="C25" s="41">
        <v>2.21</v>
      </c>
      <c r="D25" s="40">
        <v>111510049</v>
      </c>
      <c r="E25" s="41">
        <v>16.23</v>
      </c>
      <c r="F25" s="42">
        <f t="shared" si="8"/>
        <v>313838246</v>
      </c>
      <c r="I25">
        <v>13206860584</v>
      </c>
      <c r="J25" s="26">
        <v>-24.948319436621176</v>
      </c>
      <c r="K25">
        <v>10632025411</v>
      </c>
      <c r="L25">
        <v>-28.645530700034559</v>
      </c>
      <c r="M25">
        <v>2574835173</v>
      </c>
    </row>
    <row r="26" spans="1:13" x14ac:dyDescent="0.25">
      <c r="A26" s="39" t="s">
        <v>9</v>
      </c>
      <c r="B26" s="40">
        <v>250152100</v>
      </c>
      <c r="C26" s="41">
        <v>-41.19</v>
      </c>
      <c r="D26" s="40">
        <v>55146457</v>
      </c>
      <c r="E26" s="41">
        <v>-50.55</v>
      </c>
      <c r="F26" s="42">
        <f t="shared" si="8"/>
        <v>195005643</v>
      </c>
    </row>
    <row r="27" spans="1:13" x14ac:dyDescent="0.25">
      <c r="A27" s="90" t="s">
        <v>49</v>
      </c>
      <c r="B27" s="90"/>
      <c r="C27" s="90"/>
      <c r="D27" s="90"/>
      <c r="E27" s="90"/>
      <c r="F27" s="90"/>
    </row>
    <row r="28" spans="1:13" x14ac:dyDescent="0.25">
      <c r="A28" s="39" t="s">
        <v>55</v>
      </c>
      <c r="B28" s="40">
        <v>2150326290</v>
      </c>
      <c r="C28" s="41">
        <v>85.33</v>
      </c>
      <c r="D28" s="40">
        <v>5219334401</v>
      </c>
      <c r="E28" s="41">
        <v>20.440000000000001</v>
      </c>
      <c r="F28" s="42">
        <f t="shared" ref="F28" si="9">B28-D28</f>
        <v>-3069008111</v>
      </c>
    </row>
    <row r="29" spans="1:13" x14ac:dyDescent="0.25">
      <c r="A29" s="39" t="s">
        <v>41</v>
      </c>
      <c r="B29" s="40">
        <v>1533737215</v>
      </c>
      <c r="C29" s="41">
        <v>-28.67</v>
      </c>
      <c r="D29" s="40">
        <v>6258389700</v>
      </c>
      <c r="E29" s="41">
        <v>19.91</v>
      </c>
      <c r="F29" s="42">
        <f t="shared" ref="F29:F38" si="10">B29-D29</f>
        <v>-4724652485</v>
      </c>
    </row>
    <row r="30" spans="1:13" x14ac:dyDescent="0.25">
      <c r="A30" s="39" t="s">
        <v>42</v>
      </c>
      <c r="B30" s="40">
        <v>1107106562</v>
      </c>
      <c r="C30" s="41">
        <v>-27.82</v>
      </c>
      <c r="D30" s="40">
        <v>6840059209</v>
      </c>
      <c r="E30" s="41">
        <v>9.2899999999999991</v>
      </c>
      <c r="F30" s="42">
        <f t="shared" si="10"/>
        <v>-5732952647</v>
      </c>
    </row>
    <row r="31" spans="1:13" x14ac:dyDescent="0.25">
      <c r="A31" s="39" t="s">
        <v>43</v>
      </c>
      <c r="B31" s="40">
        <v>1268034050</v>
      </c>
      <c r="C31" s="41">
        <v>14.54</v>
      </c>
      <c r="D31" s="40">
        <v>10023627883</v>
      </c>
      <c r="E31" s="41">
        <v>46.54</v>
      </c>
      <c r="F31" s="42">
        <f t="shared" si="10"/>
        <v>-8755593833</v>
      </c>
    </row>
    <row r="32" spans="1:13" x14ac:dyDescent="0.25">
      <c r="A32" s="39" t="s">
        <v>44</v>
      </c>
      <c r="B32" s="40">
        <v>883865848</v>
      </c>
      <c r="C32" s="41">
        <v>-30.3</v>
      </c>
      <c r="D32" s="40">
        <v>6939192083</v>
      </c>
      <c r="E32" s="41">
        <v>-30.77</v>
      </c>
      <c r="F32" s="42">
        <f t="shared" si="10"/>
        <v>-6055326235</v>
      </c>
    </row>
    <row r="33" spans="1:6" x14ac:dyDescent="0.25">
      <c r="A33" s="39" t="s">
        <v>45</v>
      </c>
      <c r="B33" s="40">
        <v>1119251587</v>
      </c>
      <c r="C33" s="41">
        <v>26.63</v>
      </c>
      <c r="D33" s="40">
        <v>11055184131</v>
      </c>
      <c r="E33" s="41">
        <v>59.32</v>
      </c>
      <c r="F33" s="42">
        <f t="shared" si="10"/>
        <v>-9935932544</v>
      </c>
    </row>
    <row r="34" spans="1:6" x14ac:dyDescent="0.25">
      <c r="A34" s="39" t="s">
        <v>46</v>
      </c>
      <c r="B34" s="40">
        <v>914072920</v>
      </c>
      <c r="C34" s="41">
        <v>-18.329999999999998</v>
      </c>
      <c r="D34" s="40">
        <v>12729821067</v>
      </c>
      <c r="E34" s="41">
        <v>15.15</v>
      </c>
      <c r="F34" s="42">
        <f t="shared" si="10"/>
        <v>-11815748147</v>
      </c>
    </row>
    <row r="35" spans="1:6" x14ac:dyDescent="0.25">
      <c r="A35" s="39" t="s">
        <v>12</v>
      </c>
      <c r="B35" s="40">
        <v>988429124</v>
      </c>
      <c r="C35" s="41">
        <v>8.1300000000000008</v>
      </c>
      <c r="D35" s="40">
        <v>13395177614</v>
      </c>
      <c r="E35" s="41">
        <v>5.23</v>
      </c>
      <c r="F35" s="42">
        <f t="shared" si="10"/>
        <v>-12406748490</v>
      </c>
    </row>
    <row r="36" spans="1:6" x14ac:dyDescent="0.25">
      <c r="A36" s="39" t="s">
        <v>11</v>
      </c>
      <c r="B36" s="40">
        <v>1057858388</v>
      </c>
      <c r="C36" s="41">
        <v>7.02</v>
      </c>
      <c r="D36" s="40">
        <v>14125649987</v>
      </c>
      <c r="E36" s="41">
        <v>5.45</v>
      </c>
      <c r="F36" s="42">
        <f t="shared" si="10"/>
        <v>-13067791599</v>
      </c>
    </row>
    <row r="37" spans="1:6" x14ac:dyDescent="0.25">
      <c r="A37" s="39" t="s">
        <v>10</v>
      </c>
      <c r="B37" s="40">
        <v>943486129</v>
      </c>
      <c r="C37" s="41">
        <v>-10.81</v>
      </c>
      <c r="D37" s="40">
        <v>12921719099</v>
      </c>
      <c r="E37" s="41">
        <v>-8.52</v>
      </c>
      <c r="F37" s="42">
        <f t="shared" si="10"/>
        <v>-11978232970</v>
      </c>
    </row>
    <row r="38" spans="1:6" x14ac:dyDescent="0.25">
      <c r="A38" s="39" t="s">
        <v>9</v>
      </c>
      <c r="B38" s="40">
        <v>772274822</v>
      </c>
      <c r="C38" s="41">
        <v>-18.149999999999999</v>
      </c>
      <c r="D38" s="40">
        <v>8837819794</v>
      </c>
      <c r="E38" s="41">
        <v>-31.6</v>
      </c>
      <c r="F38" s="42">
        <f t="shared" si="10"/>
        <v>-8065544972</v>
      </c>
    </row>
    <row r="39" spans="1:6" x14ac:dyDescent="0.25">
      <c r="A39" s="90" t="s">
        <v>50</v>
      </c>
      <c r="B39" s="90"/>
      <c r="C39" s="90"/>
      <c r="D39" s="90"/>
      <c r="E39" s="90"/>
      <c r="F39" s="90"/>
    </row>
    <row r="40" spans="1:6" x14ac:dyDescent="0.25">
      <c r="A40" s="39" t="s">
        <v>55</v>
      </c>
      <c r="B40" s="40">
        <v>4807893461</v>
      </c>
      <c r="C40" s="41">
        <v>26.36</v>
      </c>
      <c r="D40" s="40">
        <v>404403705</v>
      </c>
      <c r="E40" s="41">
        <v>50.47</v>
      </c>
      <c r="F40" s="42">
        <f t="shared" ref="F40" si="11">B40-D40</f>
        <v>4403489756</v>
      </c>
    </row>
    <row r="41" spans="1:6" x14ac:dyDescent="0.25">
      <c r="A41" s="39" t="s">
        <v>41</v>
      </c>
      <c r="B41" s="40">
        <v>6707888191</v>
      </c>
      <c r="C41" s="41">
        <v>39.520000000000003</v>
      </c>
      <c r="D41" s="40">
        <v>644277307</v>
      </c>
      <c r="E41" s="41">
        <v>59.32</v>
      </c>
      <c r="F41" s="42">
        <f t="shared" ref="F41:F50" si="12">B41-D41</f>
        <v>6063610884</v>
      </c>
    </row>
    <row r="42" spans="1:6" x14ac:dyDescent="0.25">
      <c r="A42" s="39" t="s">
        <v>42</v>
      </c>
      <c r="B42" s="40">
        <v>7925093138</v>
      </c>
      <c r="C42" s="41">
        <v>18.149999999999999</v>
      </c>
      <c r="D42" s="40">
        <v>639292078</v>
      </c>
      <c r="E42" s="41">
        <v>-0.77</v>
      </c>
      <c r="F42" s="42">
        <f t="shared" si="12"/>
        <v>7285801060</v>
      </c>
    </row>
    <row r="43" spans="1:6" x14ac:dyDescent="0.25">
      <c r="A43" s="39" t="s">
        <v>43</v>
      </c>
      <c r="B43" s="40">
        <v>10680513954</v>
      </c>
      <c r="C43" s="41">
        <v>34.770000000000003</v>
      </c>
      <c r="D43" s="40">
        <v>1011682601</v>
      </c>
      <c r="E43" s="41">
        <v>58.25</v>
      </c>
      <c r="F43" s="42">
        <f t="shared" si="12"/>
        <v>9668831353</v>
      </c>
    </row>
    <row r="44" spans="1:6" x14ac:dyDescent="0.25">
      <c r="A44" s="39" t="s">
        <v>44</v>
      </c>
      <c r="B44" s="40">
        <v>8345255133</v>
      </c>
      <c r="C44" s="41">
        <v>-21.86</v>
      </c>
      <c r="D44" s="40">
        <v>794438547</v>
      </c>
      <c r="E44" s="41">
        <v>-21.47</v>
      </c>
      <c r="F44" s="42">
        <f t="shared" si="12"/>
        <v>7550816586</v>
      </c>
    </row>
    <row r="45" spans="1:6" x14ac:dyDescent="0.25">
      <c r="A45" s="39" t="s">
        <v>45</v>
      </c>
      <c r="B45" s="40">
        <v>12835420476</v>
      </c>
      <c r="C45" s="41">
        <v>53.81</v>
      </c>
      <c r="D45" s="40">
        <v>1147828475</v>
      </c>
      <c r="E45" s="41">
        <v>44.48</v>
      </c>
      <c r="F45" s="42">
        <f t="shared" si="12"/>
        <v>11687592001</v>
      </c>
    </row>
    <row r="46" spans="1:6" x14ac:dyDescent="0.25">
      <c r="A46" s="39" t="s">
        <v>46</v>
      </c>
      <c r="B46" s="40">
        <v>18336604195</v>
      </c>
      <c r="C46" s="41">
        <v>42.86</v>
      </c>
      <c r="D46" s="40">
        <v>1344901679</v>
      </c>
      <c r="E46" s="41">
        <v>17.170000000000002</v>
      </c>
      <c r="F46" s="42">
        <f t="shared" si="12"/>
        <v>16991702516</v>
      </c>
    </row>
    <row r="47" spans="1:6" x14ac:dyDescent="0.25">
      <c r="A47" s="39" t="s">
        <v>12</v>
      </c>
      <c r="B47" s="40">
        <v>14795448748</v>
      </c>
      <c r="C47" s="41">
        <v>-19.309999999999999</v>
      </c>
      <c r="D47" s="40">
        <v>1367662462</v>
      </c>
      <c r="E47" s="41">
        <v>1.69</v>
      </c>
      <c r="F47" s="42">
        <f t="shared" si="12"/>
        <v>13427786286</v>
      </c>
    </row>
    <row r="48" spans="1:6" x14ac:dyDescent="0.25">
      <c r="A48" s="39" t="s">
        <v>11</v>
      </c>
      <c r="B48" s="40">
        <v>15852091025</v>
      </c>
      <c r="C48" s="41">
        <v>7.14</v>
      </c>
      <c r="D48" s="40">
        <v>1111198246</v>
      </c>
      <c r="E48" s="41">
        <v>-18.75</v>
      </c>
      <c r="F48" s="42">
        <f t="shared" si="12"/>
        <v>14740892779</v>
      </c>
    </row>
    <row r="49" spans="1:6" x14ac:dyDescent="0.25">
      <c r="A49" s="39" t="s">
        <v>10</v>
      </c>
      <c r="B49" s="40">
        <v>14259474775</v>
      </c>
      <c r="C49" s="41">
        <v>-10.050000000000001</v>
      </c>
      <c r="D49" s="40">
        <v>966636297</v>
      </c>
      <c r="E49" s="41">
        <v>-13.01</v>
      </c>
      <c r="F49" s="42">
        <f t="shared" si="12"/>
        <v>13292838478</v>
      </c>
    </row>
    <row r="50" spans="1:6" x14ac:dyDescent="0.25">
      <c r="A50" s="39" t="s">
        <v>9</v>
      </c>
      <c r="B50" s="40">
        <v>10272495107</v>
      </c>
      <c r="C50" s="41">
        <v>-27.96</v>
      </c>
      <c r="D50" s="40">
        <v>945208711</v>
      </c>
      <c r="E50" s="41">
        <v>-2.2200000000000002</v>
      </c>
      <c r="F50" s="42">
        <f t="shared" si="12"/>
        <v>9327286396</v>
      </c>
    </row>
    <row r="51" spans="1:6" x14ac:dyDescent="0.25">
      <c r="A51" s="90" t="s">
        <v>51</v>
      </c>
      <c r="B51" s="90"/>
      <c r="C51" s="90"/>
      <c r="D51" s="90"/>
      <c r="E51" s="90"/>
      <c r="F51" s="90"/>
    </row>
    <row r="52" spans="1:6" x14ac:dyDescent="0.25">
      <c r="A52" s="39" t="s">
        <v>55</v>
      </c>
      <c r="B52" s="40">
        <v>203018999</v>
      </c>
      <c r="C52" s="41">
        <v>52.03</v>
      </c>
      <c r="D52" s="40">
        <v>21742592</v>
      </c>
      <c r="E52" s="41">
        <v>78.41</v>
      </c>
      <c r="F52" s="42">
        <f t="shared" ref="F52" si="13">B52-D52</f>
        <v>181276407</v>
      </c>
    </row>
    <row r="53" spans="1:6" x14ac:dyDescent="0.25">
      <c r="A53" s="39" t="s">
        <v>41</v>
      </c>
      <c r="B53" s="40">
        <v>308752551</v>
      </c>
      <c r="C53" s="41">
        <v>52.08</v>
      </c>
      <c r="D53" s="40">
        <v>55174592</v>
      </c>
      <c r="E53" s="41">
        <v>153.76</v>
      </c>
      <c r="F53" s="42">
        <f t="shared" ref="F53:F62" si="14">B53-D53</f>
        <v>253577959</v>
      </c>
    </row>
    <row r="54" spans="1:6" x14ac:dyDescent="0.25">
      <c r="A54" s="39" t="s">
        <v>42</v>
      </c>
      <c r="B54" s="40">
        <v>457551800</v>
      </c>
      <c r="C54" s="41">
        <v>48.19</v>
      </c>
      <c r="D54" s="40">
        <v>67805447</v>
      </c>
      <c r="E54" s="41">
        <v>22.89</v>
      </c>
      <c r="F54" s="42">
        <f t="shared" si="14"/>
        <v>389746353</v>
      </c>
    </row>
    <row r="55" spans="1:6" x14ac:dyDescent="0.25">
      <c r="A55" s="39" t="s">
        <v>43</v>
      </c>
      <c r="B55" s="40">
        <v>582669443</v>
      </c>
      <c r="C55" s="41">
        <v>27.35</v>
      </c>
      <c r="D55" s="40">
        <v>152720272</v>
      </c>
      <c r="E55" s="41">
        <v>125.23</v>
      </c>
      <c r="F55" s="42">
        <f t="shared" si="14"/>
        <v>429949171</v>
      </c>
    </row>
    <row r="56" spans="1:6" x14ac:dyDescent="0.25">
      <c r="A56" s="39" t="s">
        <v>44</v>
      </c>
      <c r="B56" s="40">
        <v>391236372</v>
      </c>
      <c r="C56" s="41">
        <v>-32.85</v>
      </c>
      <c r="D56" s="40">
        <v>166286540</v>
      </c>
      <c r="E56" s="41">
        <v>8.8800000000000008</v>
      </c>
      <c r="F56" s="42">
        <f t="shared" si="14"/>
        <v>224949832</v>
      </c>
    </row>
    <row r="57" spans="1:6" x14ac:dyDescent="0.25">
      <c r="A57" s="39" t="s">
        <v>45</v>
      </c>
      <c r="B57" s="40">
        <v>426928869</v>
      </c>
      <c r="C57" s="41">
        <v>9.1199999999999992</v>
      </c>
      <c r="D57" s="40">
        <v>235227568</v>
      </c>
      <c r="E57" s="41">
        <v>41.46</v>
      </c>
      <c r="F57" s="42">
        <f t="shared" si="14"/>
        <v>191701301</v>
      </c>
    </row>
    <row r="58" spans="1:6" x14ac:dyDescent="0.25">
      <c r="A58" s="39" t="s">
        <v>46</v>
      </c>
      <c r="B58" s="40">
        <v>489510256</v>
      </c>
      <c r="C58" s="41">
        <v>14.66</v>
      </c>
      <c r="D58" s="40">
        <v>407625838</v>
      </c>
      <c r="E58" s="41">
        <v>73.290000000000006</v>
      </c>
      <c r="F58" s="42">
        <f t="shared" si="14"/>
        <v>81884418</v>
      </c>
    </row>
    <row r="59" spans="1:6" x14ac:dyDescent="0.25">
      <c r="A59" s="39" t="s">
        <v>12</v>
      </c>
      <c r="B59" s="40">
        <v>793023888</v>
      </c>
      <c r="C59" s="41">
        <v>62</v>
      </c>
      <c r="D59" s="40">
        <v>676829584</v>
      </c>
      <c r="E59" s="41">
        <v>66.040000000000006</v>
      </c>
      <c r="F59" s="42">
        <f t="shared" si="14"/>
        <v>116194304</v>
      </c>
    </row>
    <row r="60" spans="1:6" x14ac:dyDescent="0.25">
      <c r="A60" s="39" t="s">
        <v>11</v>
      </c>
      <c r="B60" s="40">
        <v>1040827295</v>
      </c>
      <c r="C60" s="41">
        <v>31.25</v>
      </c>
      <c r="D60" s="40">
        <v>615136479</v>
      </c>
      <c r="E60" s="41">
        <v>-9.1199999999999992</v>
      </c>
      <c r="F60" s="42">
        <f t="shared" si="14"/>
        <v>425690816</v>
      </c>
    </row>
    <row r="61" spans="1:6" x14ac:dyDescent="0.25">
      <c r="A61" s="39" t="s">
        <v>10</v>
      </c>
      <c r="B61" s="40">
        <v>1082531077</v>
      </c>
      <c r="C61" s="41">
        <v>4.01</v>
      </c>
      <c r="D61" s="40">
        <v>642272516</v>
      </c>
      <c r="E61" s="41">
        <v>4.41</v>
      </c>
      <c r="F61" s="42">
        <f t="shared" si="14"/>
        <v>440258561</v>
      </c>
    </row>
    <row r="62" spans="1:6" x14ac:dyDescent="0.25">
      <c r="A62" s="39" t="s">
        <v>9</v>
      </c>
      <c r="B62" s="40">
        <v>982516401</v>
      </c>
      <c r="C62" s="41">
        <v>-9.24</v>
      </c>
      <c r="D62" s="40">
        <v>634958121</v>
      </c>
      <c r="E62" s="41">
        <v>-1.1399999999999999</v>
      </c>
      <c r="F62" s="42">
        <f t="shared" si="14"/>
        <v>347558280</v>
      </c>
    </row>
    <row r="63" spans="1:6" x14ac:dyDescent="0.25">
      <c r="A63" s="90" t="s">
        <v>52</v>
      </c>
      <c r="B63" s="90"/>
      <c r="C63" s="90"/>
      <c r="D63" s="90"/>
      <c r="E63" s="90"/>
      <c r="F63" s="90"/>
    </row>
    <row r="64" spans="1:6" x14ac:dyDescent="0.25">
      <c r="A64" s="39" t="s">
        <v>55</v>
      </c>
      <c r="B64" s="40">
        <v>9066842</v>
      </c>
      <c r="C64" s="41">
        <v>56.86</v>
      </c>
      <c r="D64" s="40">
        <v>879384</v>
      </c>
      <c r="E64" s="41">
        <v>-52.91</v>
      </c>
      <c r="F64" s="42">
        <f t="shared" ref="F64" si="15">B64-D64</f>
        <v>8187458</v>
      </c>
    </row>
    <row r="65" spans="1:6" x14ac:dyDescent="0.25">
      <c r="A65" s="39" t="s">
        <v>41</v>
      </c>
      <c r="B65" s="40">
        <v>16414218</v>
      </c>
      <c r="C65" s="41">
        <v>81.040000000000006</v>
      </c>
      <c r="D65" s="40">
        <v>1114587</v>
      </c>
      <c r="E65" s="41">
        <v>26.75</v>
      </c>
      <c r="F65" s="42">
        <f t="shared" ref="F65:F74" si="16">B65-D65</f>
        <v>15299631</v>
      </c>
    </row>
    <row r="66" spans="1:6" x14ac:dyDescent="0.25">
      <c r="A66" s="39" t="s">
        <v>42</v>
      </c>
      <c r="B66" s="40">
        <v>16761068</v>
      </c>
      <c r="C66" s="41">
        <v>2.11</v>
      </c>
      <c r="D66" s="40">
        <v>1076730</v>
      </c>
      <c r="E66" s="41">
        <v>-3.4</v>
      </c>
      <c r="F66" s="42">
        <f t="shared" si="16"/>
        <v>15684338</v>
      </c>
    </row>
    <row r="67" spans="1:6" x14ac:dyDescent="0.25">
      <c r="A67" s="39" t="s">
        <v>43</v>
      </c>
      <c r="B67" s="40">
        <v>16336320</v>
      </c>
      <c r="C67" s="41">
        <v>-2.5299999999999998</v>
      </c>
      <c r="D67" s="40">
        <v>2453868</v>
      </c>
      <c r="E67" s="41">
        <v>127.9</v>
      </c>
      <c r="F67" s="42">
        <f t="shared" si="16"/>
        <v>13882452</v>
      </c>
    </row>
    <row r="68" spans="1:6" x14ac:dyDescent="0.25">
      <c r="A68" s="39" t="s">
        <v>44</v>
      </c>
      <c r="B68" s="40">
        <v>12686111</v>
      </c>
      <c r="C68" s="41">
        <v>-22.34</v>
      </c>
      <c r="D68" s="40">
        <v>10069470</v>
      </c>
      <c r="E68" s="41">
        <v>310.35000000000002</v>
      </c>
      <c r="F68" s="42">
        <f t="shared" si="16"/>
        <v>2616641</v>
      </c>
    </row>
    <row r="69" spans="1:6" x14ac:dyDescent="0.25">
      <c r="A69" s="39" t="s">
        <v>45</v>
      </c>
      <c r="B69" s="40">
        <v>11636416</v>
      </c>
      <c r="C69" s="41">
        <v>-8.27</v>
      </c>
      <c r="D69" s="40">
        <v>7486250</v>
      </c>
      <c r="E69" s="41">
        <v>-25.65</v>
      </c>
      <c r="F69" s="42">
        <f t="shared" si="16"/>
        <v>4150166</v>
      </c>
    </row>
    <row r="70" spans="1:6" x14ac:dyDescent="0.25">
      <c r="A70" s="39" t="s">
        <v>46</v>
      </c>
      <c r="B70" s="40">
        <v>15179284</v>
      </c>
      <c r="C70" s="41">
        <v>30.45</v>
      </c>
      <c r="D70" s="40">
        <v>6755750</v>
      </c>
      <c r="E70" s="41">
        <v>-9.76</v>
      </c>
      <c r="F70" s="42">
        <f t="shared" si="16"/>
        <v>8423534</v>
      </c>
    </row>
    <row r="71" spans="1:6" x14ac:dyDescent="0.25">
      <c r="A71" s="39" t="s">
        <v>12</v>
      </c>
      <c r="B71" s="40">
        <v>15149432</v>
      </c>
      <c r="C71" s="41">
        <v>-0.2</v>
      </c>
      <c r="D71" s="40">
        <v>5855135</v>
      </c>
      <c r="E71" s="41">
        <v>-13.33</v>
      </c>
      <c r="F71" s="42">
        <f t="shared" si="16"/>
        <v>9294297</v>
      </c>
    </row>
    <row r="72" spans="1:6" x14ac:dyDescent="0.25">
      <c r="A72" s="39" t="s">
        <v>11</v>
      </c>
      <c r="B72" s="40">
        <v>8012158</v>
      </c>
      <c r="C72" s="41">
        <v>-47.11</v>
      </c>
      <c r="D72" s="40">
        <v>6865188</v>
      </c>
      <c r="E72" s="41">
        <v>17.25</v>
      </c>
      <c r="F72" s="42">
        <f t="shared" si="16"/>
        <v>1146970</v>
      </c>
    </row>
    <row r="73" spans="1:6" x14ac:dyDescent="0.25">
      <c r="A73" s="39" t="s">
        <v>10</v>
      </c>
      <c r="B73" s="40">
        <v>19208559</v>
      </c>
      <c r="C73" s="41">
        <v>139.74</v>
      </c>
      <c r="D73" s="40">
        <v>10095083</v>
      </c>
      <c r="E73" s="41">
        <v>47.05</v>
      </c>
      <c r="F73" s="42">
        <f t="shared" si="16"/>
        <v>9113476</v>
      </c>
    </row>
    <row r="74" spans="1:6" x14ac:dyDescent="0.25">
      <c r="A74" s="39" t="s">
        <v>9</v>
      </c>
      <c r="B74" s="40">
        <v>11627883</v>
      </c>
      <c r="C74" s="41">
        <v>-39.47</v>
      </c>
      <c r="D74" s="40">
        <v>9585049</v>
      </c>
      <c r="E74" s="41">
        <v>-5.05</v>
      </c>
      <c r="F74" s="42">
        <f t="shared" si="16"/>
        <v>2042834</v>
      </c>
    </row>
    <row r="75" spans="1:6" x14ac:dyDescent="0.25">
      <c r="A75" s="90" t="s">
        <v>53</v>
      </c>
      <c r="B75" s="90"/>
      <c r="C75" s="90"/>
      <c r="D75" s="90"/>
      <c r="E75" s="90"/>
      <c r="F75" s="90"/>
    </row>
    <row r="76" spans="1:6" x14ac:dyDescent="0.25">
      <c r="A76" s="39" t="s">
        <v>55</v>
      </c>
      <c r="B76" s="40">
        <v>158735865</v>
      </c>
      <c r="C76" s="41">
        <v>36.29</v>
      </c>
      <c r="D76" s="40">
        <v>14252439</v>
      </c>
      <c r="E76" s="41">
        <v>-56.66</v>
      </c>
      <c r="F76" s="42">
        <f t="shared" ref="F76" si="17">B76-D76</f>
        <v>144483426</v>
      </c>
    </row>
    <row r="77" spans="1:6" x14ac:dyDescent="0.25">
      <c r="A77" s="39" t="s">
        <v>41</v>
      </c>
      <c r="B77" s="40">
        <v>203886580</v>
      </c>
      <c r="C77" s="41">
        <v>28.44</v>
      </c>
      <c r="D77" s="40">
        <v>24614210</v>
      </c>
      <c r="E77" s="41">
        <v>72.7</v>
      </c>
      <c r="F77" s="42">
        <f t="shared" ref="F77:F86" si="18">B77-D77</f>
        <v>179272370</v>
      </c>
    </row>
    <row r="78" spans="1:6" x14ac:dyDescent="0.25">
      <c r="A78" s="39" t="s">
        <v>42</v>
      </c>
      <c r="B78" s="40">
        <v>154981621</v>
      </c>
      <c r="C78" s="41">
        <v>-23.99</v>
      </c>
      <c r="D78" s="40">
        <v>72967846</v>
      </c>
      <c r="E78" s="41">
        <v>196.45</v>
      </c>
      <c r="F78" s="42">
        <f t="shared" si="18"/>
        <v>82013775</v>
      </c>
    </row>
    <row r="79" spans="1:6" x14ac:dyDescent="0.25">
      <c r="A79" s="39" t="s">
        <v>43</v>
      </c>
      <c r="B79" s="40">
        <v>297705534</v>
      </c>
      <c r="C79" s="41">
        <v>92.09</v>
      </c>
      <c r="D79" s="40">
        <v>143646286</v>
      </c>
      <c r="E79" s="41">
        <v>96.86</v>
      </c>
      <c r="F79" s="42">
        <f t="shared" si="18"/>
        <v>154059248</v>
      </c>
    </row>
    <row r="80" spans="1:6" x14ac:dyDescent="0.25">
      <c r="A80" s="39" t="s">
        <v>44</v>
      </c>
      <c r="B80" s="40">
        <v>280218094</v>
      </c>
      <c r="C80" s="41">
        <v>-5.87</v>
      </c>
      <c r="D80" s="40">
        <v>127573991</v>
      </c>
      <c r="E80" s="41">
        <v>-11.19</v>
      </c>
      <c r="F80" s="42">
        <f t="shared" si="18"/>
        <v>152644103</v>
      </c>
    </row>
    <row r="81" spans="1:6" x14ac:dyDescent="0.25">
      <c r="A81" s="39" t="s">
        <v>45</v>
      </c>
      <c r="B81" s="40">
        <v>343991671</v>
      </c>
      <c r="C81" s="41">
        <v>22.76</v>
      </c>
      <c r="D81" s="40">
        <v>239885707</v>
      </c>
      <c r="E81" s="41">
        <v>88.04</v>
      </c>
      <c r="F81" s="42">
        <f t="shared" si="18"/>
        <v>104105964</v>
      </c>
    </row>
    <row r="82" spans="1:6" x14ac:dyDescent="0.25">
      <c r="A82" s="39" t="s">
        <v>46</v>
      </c>
      <c r="B82" s="40">
        <v>486316321</v>
      </c>
      <c r="C82" s="41">
        <v>41.37</v>
      </c>
      <c r="D82" s="40">
        <v>162306023</v>
      </c>
      <c r="E82" s="41">
        <v>-32.340000000000003</v>
      </c>
      <c r="F82" s="42">
        <f t="shared" si="18"/>
        <v>324010298</v>
      </c>
    </row>
    <row r="83" spans="1:6" x14ac:dyDescent="0.25">
      <c r="A83" s="39" t="s">
        <v>12</v>
      </c>
      <c r="B83" s="40">
        <v>644145231</v>
      </c>
      <c r="C83" s="41">
        <v>32.450000000000003</v>
      </c>
      <c r="D83" s="40">
        <v>127954227</v>
      </c>
      <c r="E83" s="41">
        <v>-21.16</v>
      </c>
      <c r="F83" s="42">
        <f t="shared" si="18"/>
        <v>516191004</v>
      </c>
    </row>
    <row r="84" spans="1:6" x14ac:dyDescent="0.25">
      <c r="A84" s="39" t="s">
        <v>11</v>
      </c>
      <c r="B84" s="40">
        <v>702295276</v>
      </c>
      <c r="C84" s="41">
        <v>9.0299999999999994</v>
      </c>
      <c r="D84" s="40">
        <v>186947787</v>
      </c>
      <c r="E84" s="41">
        <v>46.11</v>
      </c>
      <c r="F84" s="42">
        <f t="shared" si="18"/>
        <v>515347489</v>
      </c>
    </row>
    <row r="85" spans="1:6" x14ac:dyDescent="0.25">
      <c r="A85" s="39" t="s">
        <v>10</v>
      </c>
      <c r="B85" s="40">
        <v>859755997</v>
      </c>
      <c r="C85" s="41">
        <v>22.42</v>
      </c>
      <c r="D85" s="40">
        <v>238527274</v>
      </c>
      <c r="E85" s="41">
        <v>27.59</v>
      </c>
      <c r="F85" s="42">
        <f t="shared" si="18"/>
        <v>621228723</v>
      </c>
    </row>
    <row r="86" spans="1:6" x14ac:dyDescent="0.25">
      <c r="A86" s="39" t="s">
        <v>9</v>
      </c>
      <c r="B86" s="40">
        <v>901811386</v>
      </c>
      <c r="C86" s="41">
        <v>4.8899999999999997</v>
      </c>
      <c r="D86" s="40">
        <v>142872357</v>
      </c>
      <c r="E86" s="41">
        <v>-40.1</v>
      </c>
      <c r="F86" s="42">
        <f t="shared" si="18"/>
        <v>758939029</v>
      </c>
    </row>
  </sheetData>
  <mergeCells count="12">
    <mergeCell ref="H1:M1"/>
    <mergeCell ref="A51:F51"/>
    <mergeCell ref="A63:F63"/>
    <mergeCell ref="A75:F75"/>
    <mergeCell ref="I2:J2"/>
    <mergeCell ref="K2:L2"/>
    <mergeCell ref="B1:C1"/>
    <mergeCell ref="D1:E1"/>
    <mergeCell ref="A15:F15"/>
    <mergeCell ref="A3:F3"/>
    <mergeCell ref="A27:F27"/>
    <mergeCell ref="A39:F3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K9" sqref="K9"/>
    </sheetView>
  </sheetViews>
  <sheetFormatPr defaultRowHeight="15" x14ac:dyDescent="0.25"/>
  <cols>
    <col min="1" max="1" width="7" style="70" customWidth="1"/>
    <col min="2" max="2" width="11.75" style="70" bestFit="1" customWidth="1"/>
    <col min="3" max="3" width="11.625" style="70" customWidth="1"/>
    <col min="4" max="4" width="16.75" style="70" customWidth="1"/>
    <col min="5" max="5" width="12.625" style="70" customWidth="1"/>
    <col min="6" max="7" width="13.375" style="70" customWidth="1"/>
    <col min="8" max="8" width="11.625" style="70" bestFit="1" customWidth="1"/>
    <col min="9" max="9" width="17.125" style="70" customWidth="1"/>
    <col min="10" max="10" width="13.25" style="70" customWidth="1"/>
    <col min="11" max="11" width="13.375" style="70" customWidth="1"/>
  </cols>
  <sheetData>
    <row r="1" spans="1:11" x14ac:dyDescent="0.25">
      <c r="A1" s="95" t="s">
        <v>1</v>
      </c>
      <c r="B1" s="65"/>
      <c r="C1" s="96" t="s">
        <v>6</v>
      </c>
      <c r="D1" s="96"/>
      <c r="E1" s="96"/>
      <c r="F1" s="96"/>
      <c r="G1" s="66"/>
      <c r="H1" s="96" t="s">
        <v>7</v>
      </c>
      <c r="I1" s="96"/>
      <c r="J1" s="96"/>
      <c r="K1" s="96"/>
    </row>
    <row r="2" spans="1:11" x14ac:dyDescent="0.25">
      <c r="A2" s="95"/>
      <c r="B2" s="65"/>
      <c r="C2" s="96" t="s">
        <v>2</v>
      </c>
      <c r="D2" s="95" t="s">
        <v>131</v>
      </c>
      <c r="E2" s="95" t="s">
        <v>132</v>
      </c>
      <c r="F2" s="95" t="s">
        <v>133</v>
      </c>
      <c r="G2" s="65"/>
      <c r="H2" s="96" t="s">
        <v>2</v>
      </c>
      <c r="I2" s="95" t="s">
        <v>131</v>
      </c>
      <c r="J2" s="95" t="s">
        <v>132</v>
      </c>
      <c r="K2" s="95" t="s">
        <v>133</v>
      </c>
    </row>
    <row r="3" spans="1:11" x14ac:dyDescent="0.25">
      <c r="A3" s="95"/>
      <c r="B3" s="65" t="s">
        <v>134</v>
      </c>
      <c r="C3" s="96"/>
      <c r="D3" s="95"/>
      <c r="E3" s="95"/>
      <c r="F3" s="95"/>
      <c r="G3" s="65" t="s">
        <v>134</v>
      </c>
      <c r="H3" s="96"/>
      <c r="I3" s="95"/>
      <c r="J3" s="95"/>
      <c r="K3" s="95"/>
    </row>
    <row r="4" spans="1:11" x14ac:dyDescent="0.25">
      <c r="A4" s="67">
        <v>2006</v>
      </c>
      <c r="B4" s="68">
        <v>8911466061</v>
      </c>
      <c r="C4" s="68">
        <v>3634692885</v>
      </c>
      <c r="D4" s="68">
        <v>2335598675</v>
      </c>
      <c r="E4" s="68">
        <v>2941174501</v>
      </c>
      <c r="F4" s="68">
        <v>5276773176</v>
      </c>
      <c r="G4" s="68">
        <v>6996407046</v>
      </c>
      <c r="H4" s="68">
        <v>55602209</v>
      </c>
      <c r="I4" s="68">
        <v>244720377</v>
      </c>
      <c r="J4" s="68">
        <v>6696084460</v>
      </c>
      <c r="K4" s="68">
        <v>6940804837</v>
      </c>
    </row>
    <row r="5" spans="1:11" x14ac:dyDescent="0.25">
      <c r="A5" s="69">
        <v>2007</v>
      </c>
      <c r="B5" s="68">
        <v>9783938165</v>
      </c>
      <c r="C5" s="68">
        <v>4451058119</v>
      </c>
      <c r="D5" s="68">
        <v>2502471016</v>
      </c>
      <c r="E5" s="68">
        <v>2830409030</v>
      </c>
      <c r="F5" s="68">
        <v>5332880046</v>
      </c>
      <c r="G5" s="68">
        <v>7675714672</v>
      </c>
      <c r="H5" s="68">
        <v>103968883</v>
      </c>
      <c r="I5" s="68">
        <v>332848548</v>
      </c>
      <c r="J5" s="68">
        <v>7238897241</v>
      </c>
      <c r="K5" s="68">
        <v>7571745789</v>
      </c>
    </row>
    <row r="6" spans="1:11" x14ac:dyDescent="0.25">
      <c r="A6" s="67">
        <v>2008</v>
      </c>
      <c r="B6" s="68">
        <v>13029011262</v>
      </c>
      <c r="C6" s="68">
        <v>7138575605</v>
      </c>
      <c r="D6" s="68">
        <v>2725046342</v>
      </c>
      <c r="E6" s="68">
        <v>3165389315</v>
      </c>
      <c r="F6" s="68">
        <v>5890435657</v>
      </c>
      <c r="G6" s="68">
        <v>11379728461</v>
      </c>
      <c r="H6" s="68">
        <v>234380042</v>
      </c>
      <c r="I6" s="68">
        <v>430960472</v>
      </c>
      <c r="J6" s="68">
        <v>10714387947</v>
      </c>
      <c r="K6" s="68">
        <v>11145348419</v>
      </c>
    </row>
    <row r="7" spans="1:11" x14ac:dyDescent="0.25">
      <c r="A7" s="69">
        <v>2009</v>
      </c>
      <c r="B7" s="68">
        <v>10086976061</v>
      </c>
      <c r="C7" s="68">
        <v>6198302946</v>
      </c>
      <c r="D7" s="68">
        <v>1473730329</v>
      </c>
      <c r="E7" s="68">
        <v>2414942786</v>
      </c>
      <c r="F7" s="68">
        <v>3888673115</v>
      </c>
      <c r="G7" s="68">
        <v>8079109539</v>
      </c>
      <c r="H7" s="68">
        <v>122717648</v>
      </c>
      <c r="I7" s="68">
        <v>310494825</v>
      </c>
      <c r="J7" s="68">
        <v>7645897066</v>
      </c>
      <c r="K7" s="68">
        <v>7956391891</v>
      </c>
    </row>
    <row r="8" spans="1:11" x14ac:dyDescent="0.25">
      <c r="A8" s="67">
        <v>2010</v>
      </c>
      <c r="B8" s="68">
        <v>15071573950</v>
      </c>
      <c r="C8" s="68">
        <v>10378302023</v>
      </c>
      <c r="D8" s="68">
        <v>1847862956</v>
      </c>
      <c r="E8" s="68">
        <v>2845408971</v>
      </c>
      <c r="F8" s="68">
        <v>4693271927</v>
      </c>
      <c r="G8" s="68">
        <v>12737717289</v>
      </c>
      <c r="H8" s="68">
        <v>231992466</v>
      </c>
      <c r="I8" s="68">
        <v>467567503</v>
      </c>
      <c r="J8" s="68">
        <v>12038157320</v>
      </c>
      <c r="K8" s="68">
        <v>12505724823</v>
      </c>
    </row>
    <row r="9" spans="1:11" x14ac:dyDescent="0.25">
      <c r="A9" s="69">
        <v>2011</v>
      </c>
      <c r="B9" s="68">
        <v>20785317560</v>
      </c>
      <c r="C9" s="68">
        <v>15793888037</v>
      </c>
      <c r="D9" s="68">
        <v>2215710744</v>
      </c>
      <c r="E9" s="68">
        <v>2775718779</v>
      </c>
      <c r="F9" s="68">
        <v>4991429523</v>
      </c>
      <c r="G9" s="68">
        <v>14725848032</v>
      </c>
      <c r="H9" s="68">
        <v>287904892</v>
      </c>
      <c r="I9" s="68">
        <v>608418540</v>
      </c>
      <c r="J9" s="68">
        <v>13829524600</v>
      </c>
      <c r="K9" s="68" t="s">
        <v>135</v>
      </c>
    </row>
    <row r="10" spans="1:11" x14ac:dyDescent="0.25">
      <c r="A10" s="67">
        <v>2012</v>
      </c>
      <c r="B10" s="68">
        <v>17597960756</v>
      </c>
      <c r="C10" s="68">
        <v>13197516336</v>
      </c>
      <c r="D10" s="68">
        <v>1809295770</v>
      </c>
      <c r="E10" s="68">
        <v>2591148650</v>
      </c>
      <c r="F10" s="68">
        <v>4400444420</v>
      </c>
      <c r="G10" s="68">
        <v>15701577681</v>
      </c>
      <c r="H10" s="68">
        <v>193983814</v>
      </c>
      <c r="I10" s="68">
        <v>530113086</v>
      </c>
      <c r="J10" s="68">
        <v>14977480781</v>
      </c>
      <c r="K10" s="68">
        <v>15507593867</v>
      </c>
    </row>
    <row r="11" spans="1:11" x14ac:dyDescent="0.25">
      <c r="A11" s="69">
        <v>2013</v>
      </c>
      <c r="B11" s="68">
        <v>19002155835</v>
      </c>
      <c r="C11" s="68">
        <v>15097442740</v>
      </c>
      <c r="D11" s="68">
        <v>1535955339</v>
      </c>
      <c r="E11" s="68">
        <v>2368757756</v>
      </c>
      <c r="F11" s="68">
        <v>3904713095</v>
      </c>
      <c r="G11" s="68">
        <v>16143743674</v>
      </c>
      <c r="H11" s="68">
        <v>221868248</v>
      </c>
      <c r="I11" s="68">
        <v>416849203</v>
      </c>
      <c r="J11" s="68">
        <v>15505026223</v>
      </c>
      <c r="K11" s="68">
        <v>15921875426</v>
      </c>
    </row>
    <row r="12" spans="1:11" x14ac:dyDescent="0.25">
      <c r="A12" s="67">
        <v>2014</v>
      </c>
      <c r="B12" s="68">
        <v>17502595410</v>
      </c>
      <c r="C12" s="68">
        <v>13029523785</v>
      </c>
      <c r="D12" s="68">
        <v>1794723712</v>
      </c>
      <c r="E12" s="68">
        <v>2678347913</v>
      </c>
      <c r="F12" s="68">
        <v>4473071625</v>
      </c>
      <c r="G12" s="68">
        <v>14900293584</v>
      </c>
      <c r="H12" s="68">
        <v>193546729</v>
      </c>
      <c r="I12" s="68">
        <v>408037077</v>
      </c>
      <c r="J12" s="68">
        <v>14298709778</v>
      </c>
      <c r="K12" s="68">
        <v>14706746855</v>
      </c>
    </row>
    <row r="13" spans="1:11" x14ac:dyDescent="0.25">
      <c r="A13" s="69">
        <v>2015</v>
      </c>
      <c r="B13" s="68">
        <v>13161977623</v>
      </c>
      <c r="C13" s="68">
        <v>9116919844</v>
      </c>
      <c r="D13" s="68">
        <v>1475218396</v>
      </c>
      <c r="E13" s="68">
        <v>2569839383</v>
      </c>
      <c r="F13" s="68">
        <v>4045057779</v>
      </c>
      <c r="G13" s="68">
        <v>10632025411</v>
      </c>
      <c r="H13" s="68">
        <v>329345737</v>
      </c>
      <c r="I13" s="68">
        <v>329734526</v>
      </c>
      <c r="J13" s="68">
        <v>9972945148</v>
      </c>
      <c r="K13" s="68">
        <v>10302679674</v>
      </c>
    </row>
    <row r="15" spans="1:11" x14ac:dyDescent="0.25">
      <c r="B15" s="95" t="s">
        <v>1</v>
      </c>
      <c r="C15" s="96" t="s">
        <v>6</v>
      </c>
      <c r="D15" s="96"/>
      <c r="E15" s="96"/>
      <c r="F15" s="96"/>
      <c r="G15" s="66"/>
      <c r="H15" s="96" t="s">
        <v>7</v>
      </c>
      <c r="I15" s="96"/>
      <c r="J15" s="96"/>
      <c r="K15" s="96"/>
    </row>
    <row r="16" spans="1:11" x14ac:dyDescent="0.25">
      <c r="B16" s="95"/>
      <c r="C16" s="96" t="s">
        <v>2</v>
      </c>
      <c r="D16" s="95" t="s">
        <v>131</v>
      </c>
      <c r="E16" s="95" t="s">
        <v>132</v>
      </c>
      <c r="F16" s="95" t="s">
        <v>133</v>
      </c>
      <c r="G16" s="65"/>
      <c r="H16" s="96" t="s">
        <v>2</v>
      </c>
      <c r="I16" s="95" t="s">
        <v>131</v>
      </c>
      <c r="J16" s="95" t="s">
        <v>132</v>
      </c>
      <c r="K16" s="95" t="s">
        <v>133</v>
      </c>
    </row>
    <row r="17" spans="2:11" x14ac:dyDescent="0.25">
      <c r="B17" s="95"/>
      <c r="C17" s="96"/>
      <c r="D17" s="95"/>
      <c r="E17" s="95"/>
      <c r="F17" s="95"/>
      <c r="G17" s="65"/>
      <c r="H17" s="96"/>
      <c r="I17" s="95"/>
      <c r="J17" s="95"/>
      <c r="K17" s="95"/>
    </row>
    <row r="18" spans="2:11" x14ac:dyDescent="0.25">
      <c r="B18" s="67">
        <v>2006</v>
      </c>
      <c r="C18" s="71">
        <v>40.786699518576555</v>
      </c>
      <c r="D18" s="71">
        <v>26.208916232329912</v>
      </c>
      <c r="E18" s="71">
        <v>33.004384249093533</v>
      </c>
      <c r="F18" s="71">
        <v>59.213300481423445</v>
      </c>
      <c r="G18" s="71"/>
      <c r="H18" s="71">
        <v>0.79472518729151143</v>
      </c>
      <c r="I18" s="71">
        <v>3.4978007338768551</v>
      </c>
      <c r="J18" s="71">
        <v>95.707474078831638</v>
      </c>
      <c r="K18" s="71">
        <v>99.205274812708495</v>
      </c>
    </row>
    <row r="19" spans="2:11" x14ac:dyDescent="0.25">
      <c r="B19" s="69">
        <v>2007</v>
      </c>
      <c r="C19" s="71">
        <v>45.493522587077798</v>
      </c>
      <c r="D19" s="71">
        <v>25.577338836339631</v>
      </c>
      <c r="E19" s="71">
        <v>28.92913857658257</v>
      </c>
      <c r="F19" s="71">
        <v>54.506477412922202</v>
      </c>
      <c r="G19" s="71"/>
      <c r="H19" s="71">
        <v>1.3545172982949045</v>
      </c>
      <c r="I19" s="71">
        <v>4.3363851084015383</v>
      </c>
      <c r="J19" s="71">
        <v>94.309097593303562</v>
      </c>
      <c r="K19" s="71">
        <v>98.645482701705092</v>
      </c>
    </row>
    <row r="20" spans="2:11" x14ac:dyDescent="0.25">
      <c r="B20" s="67">
        <v>2008</v>
      </c>
      <c r="C20" s="71">
        <v>54.789849064143056</v>
      </c>
      <c r="D20" s="71">
        <v>20.915219790681917</v>
      </c>
      <c r="E20" s="71">
        <v>24.294931145175028</v>
      </c>
      <c r="F20" s="71">
        <v>45.210150935856944</v>
      </c>
      <c r="G20" s="71"/>
      <c r="H20" s="71">
        <v>2.0596277213753811</v>
      </c>
      <c r="I20" s="71">
        <v>3.7870892392289042</v>
      </c>
      <c r="J20" s="71">
        <v>94.153283039395717</v>
      </c>
      <c r="K20" s="71">
        <v>97.940372278624622</v>
      </c>
    </row>
    <row r="21" spans="2:11" x14ac:dyDescent="0.25">
      <c r="B21" s="69">
        <v>2009</v>
      </c>
      <c r="C21" s="71">
        <v>61.44857396821773</v>
      </c>
      <c r="D21" s="71">
        <v>14.610229270772134</v>
      </c>
      <c r="E21" s="71">
        <v>23.941196761010136</v>
      </c>
      <c r="F21" s="71">
        <v>38.55142603178227</v>
      </c>
      <c r="G21" s="71"/>
      <c r="H21" s="71">
        <v>1.5189501690453562</v>
      </c>
      <c r="I21" s="71">
        <v>3.8431812751288903</v>
      </c>
      <c r="J21" s="71">
        <v>94.637868555825747</v>
      </c>
      <c r="K21" s="71">
        <v>98.481049830954646</v>
      </c>
    </row>
    <row r="22" spans="2:11" x14ac:dyDescent="0.25">
      <c r="B22" s="67">
        <v>2010</v>
      </c>
      <c r="C22" s="71">
        <v>68.860107493948902</v>
      </c>
      <c r="D22" s="71">
        <v>12.260583812482306</v>
      </c>
      <c r="E22" s="71">
        <v>18.879308693568795</v>
      </c>
      <c r="F22" s="71">
        <v>31.139892506051101</v>
      </c>
      <c r="G22" s="71"/>
      <c r="H22" s="71">
        <v>1.8213033052660335</v>
      </c>
      <c r="I22" s="71">
        <v>3.6707323014915754</v>
      </c>
      <c r="J22" s="71">
        <v>94.507964393242389</v>
      </c>
      <c r="K22" s="71">
        <v>98.178696694733972</v>
      </c>
    </row>
    <row r="23" spans="2:11" x14ac:dyDescent="0.25">
      <c r="B23" s="69">
        <v>2011</v>
      </c>
      <c r="C23" s="71">
        <v>75.985791371281792</v>
      </c>
      <c r="D23" s="71">
        <v>10.659980236549247</v>
      </c>
      <c r="E23" s="71">
        <v>13.354228392168958</v>
      </c>
      <c r="F23" s="71">
        <v>24.014208628718205</v>
      </c>
      <c r="G23" s="71"/>
      <c r="H23" s="71">
        <v>1.9550988939609342</v>
      </c>
      <c r="I23" s="71">
        <v>4.1316366886163447</v>
      </c>
      <c r="J23" s="71">
        <v>93.913264417422724</v>
      </c>
      <c r="K23" s="71">
        <v>98.044901106039063</v>
      </c>
    </row>
    <row r="24" spans="2:11" x14ac:dyDescent="0.25">
      <c r="B24" s="67">
        <v>2012</v>
      </c>
      <c r="C24" s="71">
        <v>74.994577604682547</v>
      </c>
      <c r="D24" s="71">
        <v>10.281280854562215</v>
      </c>
      <c r="E24" s="71">
        <v>14.724141540755236</v>
      </c>
      <c r="F24" s="71">
        <v>25.005422395317449</v>
      </c>
      <c r="G24" s="71"/>
      <c r="H24" s="71">
        <v>1.2354415456908761</v>
      </c>
      <c r="I24" s="71">
        <v>3.3761772018710814</v>
      </c>
      <c r="J24" s="71">
        <v>95.388381252438037</v>
      </c>
      <c r="K24" s="71">
        <v>98.764558454309125</v>
      </c>
    </row>
    <row r="25" spans="2:11" x14ac:dyDescent="0.25">
      <c r="B25" s="69">
        <v>2013</v>
      </c>
      <c r="C25" s="71">
        <v>79.451210015823975</v>
      </c>
      <c r="D25" s="71">
        <v>8.083058324208297</v>
      </c>
      <c r="E25" s="71">
        <v>12.465731659967728</v>
      </c>
      <c r="F25" s="71">
        <v>20.548789984176025</v>
      </c>
      <c r="G25" s="71"/>
      <c r="H25" s="71">
        <v>1.3743296008677697</v>
      </c>
      <c r="I25" s="71">
        <v>2.5821098960543369</v>
      </c>
      <c r="J25" s="71">
        <v>96.043560503077899</v>
      </c>
      <c r="K25" s="71">
        <v>98.625670399132233</v>
      </c>
    </row>
    <row r="26" spans="2:11" x14ac:dyDescent="0.25">
      <c r="B26" s="67">
        <v>2014</v>
      </c>
      <c r="C26" s="71">
        <v>74.443380994544739</v>
      </c>
      <c r="D26" s="71">
        <v>10.254043300198756</v>
      </c>
      <c r="E26" s="71">
        <v>15.302575705256505</v>
      </c>
      <c r="F26" s="71">
        <v>25.556619005455261</v>
      </c>
      <c r="G26" s="71"/>
      <c r="H26" s="71">
        <v>1.2989457416317711</v>
      </c>
      <c r="I26" s="71">
        <v>2.7384499150953103</v>
      </c>
      <c r="J26" s="71">
        <v>95.962604343272915</v>
      </c>
      <c r="K26" s="71">
        <v>98.701054258368231</v>
      </c>
    </row>
    <row r="27" spans="2:11" x14ac:dyDescent="0.25">
      <c r="B27" s="69">
        <v>2015</v>
      </c>
      <c r="C27" s="71">
        <v>69.267097279276385</v>
      </c>
      <c r="D27" s="71">
        <v>11.20818191805856</v>
      </c>
      <c r="E27" s="71">
        <v>19.524720802665051</v>
      </c>
      <c r="F27" s="71">
        <v>30.732902720723612</v>
      </c>
      <c r="G27" s="71"/>
      <c r="H27" s="71">
        <v>3.0976763529859097</v>
      </c>
      <c r="I27" s="71">
        <v>3.1013331256606418</v>
      </c>
      <c r="J27" s="71">
        <v>93.800990521353455</v>
      </c>
      <c r="K27" s="71">
        <v>96.902323647014086</v>
      </c>
    </row>
  </sheetData>
  <mergeCells count="22">
    <mergeCell ref="A1:A3"/>
    <mergeCell ref="C1:F1"/>
    <mergeCell ref="H1:K1"/>
    <mergeCell ref="C2:C3"/>
    <mergeCell ref="D2:D3"/>
    <mergeCell ref="E2:E3"/>
    <mergeCell ref="F2:F3"/>
    <mergeCell ref="H2:H3"/>
    <mergeCell ref="I2:I3"/>
    <mergeCell ref="J2:J3"/>
    <mergeCell ref="J16:J17"/>
    <mergeCell ref="K16:K17"/>
    <mergeCell ref="K2:K3"/>
    <mergeCell ref="B15:B17"/>
    <mergeCell ref="C15:F15"/>
    <mergeCell ref="H15:K15"/>
    <mergeCell ref="C16:C17"/>
    <mergeCell ref="D16:D17"/>
    <mergeCell ref="E16:E17"/>
    <mergeCell ref="F16:F17"/>
    <mergeCell ref="H16:H17"/>
    <mergeCell ref="I16:I1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E1" workbookViewId="0">
      <selection activeCell="M19" sqref="M19:P32"/>
    </sheetView>
  </sheetViews>
  <sheetFormatPr defaultRowHeight="15" x14ac:dyDescent="0.25"/>
  <cols>
    <col min="1" max="1" width="51.75" bestFit="1" customWidth="1"/>
    <col min="2" max="5" width="13.875" bestFit="1" customWidth="1"/>
    <col min="6" max="6" width="16.25" bestFit="1" customWidth="1"/>
    <col min="7" max="7" width="51.75" bestFit="1" customWidth="1"/>
    <col min="8" max="9" width="8.25" bestFit="1" customWidth="1"/>
    <col min="10" max="10" width="8.625" bestFit="1" customWidth="1"/>
    <col min="11" max="11" width="8.25" bestFit="1" customWidth="1"/>
    <col min="12" max="12" width="12.875" bestFit="1" customWidth="1"/>
    <col min="13" max="16" width="14.75" bestFit="1" customWidth="1"/>
    <col min="17" max="17" width="15.25" bestFit="1" customWidth="1"/>
  </cols>
  <sheetData>
    <row r="1" spans="1:16" x14ac:dyDescent="0.25">
      <c r="A1" s="88" t="s">
        <v>31</v>
      </c>
      <c r="B1" s="88"/>
      <c r="C1" s="88"/>
      <c r="D1" s="88"/>
      <c r="E1" s="88"/>
      <c r="G1" s="88" t="s">
        <v>31</v>
      </c>
      <c r="H1" s="88"/>
      <c r="I1" s="88"/>
      <c r="J1" s="88"/>
      <c r="K1" s="88"/>
    </row>
    <row r="2" spans="1:16" x14ac:dyDescent="0.25">
      <c r="A2" s="97" t="s">
        <v>54</v>
      </c>
      <c r="B2" s="97"/>
      <c r="C2" s="97"/>
      <c r="D2" s="97"/>
      <c r="E2" s="97"/>
      <c r="G2" s="16" t="s">
        <v>8</v>
      </c>
      <c r="H2" s="17" t="s">
        <v>9</v>
      </c>
      <c r="I2" s="17" t="s">
        <v>10</v>
      </c>
      <c r="J2" s="17" t="s">
        <v>11</v>
      </c>
      <c r="K2" s="17" t="s">
        <v>12</v>
      </c>
    </row>
    <row r="3" spans="1:16" x14ac:dyDescent="0.25">
      <c r="A3" s="16" t="s">
        <v>8</v>
      </c>
      <c r="B3" s="17" t="s">
        <v>9</v>
      </c>
      <c r="C3" s="17" t="s">
        <v>10</v>
      </c>
      <c r="D3" s="17" t="s">
        <v>11</v>
      </c>
      <c r="E3" s="17" t="s">
        <v>12</v>
      </c>
      <c r="G3" s="18" t="s">
        <v>13</v>
      </c>
      <c r="H3" s="25">
        <f t="shared" ref="H3:H8" si="0">(B4*100)/$B$17</f>
        <v>14.23363218717839</v>
      </c>
      <c r="I3" s="25">
        <f t="shared" ref="I3:I8" si="1">(C4*100)/$C$17</f>
        <v>11.388225579802704</v>
      </c>
      <c r="J3" s="25">
        <f t="shared" ref="J3:J9" si="2">(D4*100)/$D$17</f>
        <v>10.120149120040528</v>
      </c>
      <c r="K3" s="25">
        <f t="shared" ref="K3:K8" si="3">(E4*100)/$E$17</f>
        <v>8.7096604384301557</v>
      </c>
    </row>
    <row r="4" spans="1:16" x14ac:dyDescent="0.25">
      <c r="A4" s="18" t="s">
        <v>13</v>
      </c>
      <c r="B4" s="21">
        <v>1879815959</v>
      </c>
      <c r="C4" s="19">
        <v>2003988537</v>
      </c>
      <c r="D4" s="21">
        <v>1931797360</v>
      </c>
      <c r="E4" s="21">
        <v>1540987231</v>
      </c>
      <c r="G4" s="20" t="s">
        <v>14</v>
      </c>
      <c r="H4" s="25">
        <f t="shared" si="0"/>
        <v>1.1909364682061521</v>
      </c>
      <c r="I4" s="25">
        <f t="shared" si="1"/>
        <v>1.2889432466527686</v>
      </c>
      <c r="J4" s="25">
        <f t="shared" si="2"/>
        <v>1.2475546166807823</v>
      </c>
      <c r="K4" s="25">
        <f t="shared" si="3"/>
        <v>1.2080307622551381</v>
      </c>
    </row>
    <row r="5" spans="1:16" x14ac:dyDescent="0.25">
      <c r="A5" s="20" t="s">
        <v>14</v>
      </c>
      <c r="B5" s="21">
        <v>157285319</v>
      </c>
      <c r="C5" s="21">
        <v>226815624</v>
      </c>
      <c r="D5" s="21">
        <v>238141028</v>
      </c>
      <c r="E5" s="21">
        <v>213735081</v>
      </c>
      <c r="G5" s="20" t="s">
        <v>15</v>
      </c>
      <c r="H5" s="25">
        <f t="shared" si="0"/>
        <v>13.042695718972238</v>
      </c>
      <c r="I5" s="25">
        <f t="shared" si="1"/>
        <v>10.099282333149935</v>
      </c>
      <c r="J5" s="25">
        <f t="shared" si="2"/>
        <v>8.8725945033597462</v>
      </c>
      <c r="K5" s="25">
        <f t="shared" si="3"/>
        <v>7.5016296761750167</v>
      </c>
    </row>
    <row r="6" spans="1:16" x14ac:dyDescent="0.25">
      <c r="A6" s="20" t="s">
        <v>15</v>
      </c>
      <c r="B6" s="21">
        <v>1722530640</v>
      </c>
      <c r="C6" s="21">
        <v>1777172913</v>
      </c>
      <c r="D6" s="21">
        <v>1693656332</v>
      </c>
      <c r="E6" s="21">
        <v>1327252150</v>
      </c>
      <c r="G6" s="18" t="s">
        <v>16</v>
      </c>
      <c r="H6" s="45">
        <f t="shared" si="0"/>
        <v>4.0165487976957055E-4</v>
      </c>
      <c r="I6" s="25">
        <f t="shared" si="1"/>
        <v>8.2727118100280869E-2</v>
      </c>
      <c r="J6" s="25">
        <f t="shared" si="2"/>
        <v>2.8294284549518017E-2</v>
      </c>
      <c r="K6" s="25">
        <f t="shared" si="3"/>
        <v>5.781410291729136E-2</v>
      </c>
    </row>
    <row r="7" spans="1:16" x14ac:dyDescent="0.25">
      <c r="A7" s="18" t="s">
        <v>16</v>
      </c>
      <c r="B7" s="21">
        <v>53046</v>
      </c>
      <c r="C7" s="21">
        <v>14557509</v>
      </c>
      <c r="D7" s="21">
        <v>5400990</v>
      </c>
      <c r="E7" s="21">
        <v>10228963</v>
      </c>
      <c r="G7" s="18" t="s">
        <v>19</v>
      </c>
      <c r="H7" s="25">
        <f t="shared" si="0"/>
        <v>84.771438948658471</v>
      </c>
      <c r="I7" s="25">
        <f t="shared" si="1"/>
        <v>87.255427267700682</v>
      </c>
      <c r="J7" s="25">
        <f t="shared" si="2"/>
        <v>88.244186405848353</v>
      </c>
      <c r="K7" s="25">
        <f t="shared" si="3"/>
        <v>89.322786802934999</v>
      </c>
      <c r="M7" s="27"/>
      <c r="N7" s="27"/>
      <c r="O7" s="27"/>
      <c r="P7" s="27"/>
    </row>
    <row r="8" spans="1:16" x14ac:dyDescent="0.25">
      <c r="A8" s="18" t="s">
        <v>19</v>
      </c>
      <c r="B8" s="21">
        <v>11195645757</v>
      </c>
      <c r="C8" s="21">
        <v>15354356551</v>
      </c>
      <c r="D8" s="21">
        <v>16844602220</v>
      </c>
      <c r="E8" s="21">
        <v>15803747445</v>
      </c>
      <c r="G8" s="20" t="s">
        <v>20</v>
      </c>
      <c r="H8" s="25">
        <f t="shared" si="0"/>
        <v>0.10412539689152214</v>
      </c>
      <c r="I8" s="25">
        <f t="shared" si="1"/>
        <v>9.6302176585950319E-2</v>
      </c>
      <c r="J8" s="25">
        <f t="shared" si="2"/>
        <v>0.14618752974331831</v>
      </c>
      <c r="K8" s="25">
        <f t="shared" si="3"/>
        <v>0.13410629072622821</v>
      </c>
      <c r="M8" s="27"/>
      <c r="N8" s="27"/>
      <c r="O8" s="27"/>
      <c r="P8" s="27"/>
    </row>
    <row r="9" spans="1:16" x14ac:dyDescent="0.25">
      <c r="A9" s="20" t="s">
        <v>56</v>
      </c>
      <c r="B9" s="21">
        <v>13751696</v>
      </c>
      <c r="C9" s="21">
        <v>16946315</v>
      </c>
      <c r="D9" s="21">
        <v>27905190</v>
      </c>
      <c r="E9" s="21">
        <v>23727226</v>
      </c>
      <c r="G9" s="20" t="s">
        <v>34</v>
      </c>
      <c r="H9" s="25">
        <v>39.325404877221132</v>
      </c>
      <c r="I9" s="25">
        <v>40.622490454292091</v>
      </c>
      <c r="J9" s="25">
        <f t="shared" si="2"/>
        <v>79.394781592143076</v>
      </c>
      <c r="K9" s="25">
        <f t="shared" ref="K9:K10" si="4">(E10*100)/$E$17</f>
        <v>81.266538168931291</v>
      </c>
      <c r="M9" s="27"/>
      <c r="N9" s="27"/>
      <c r="O9" s="27"/>
      <c r="P9" s="27"/>
    </row>
    <row r="10" spans="1:16" x14ac:dyDescent="0.25">
      <c r="A10" s="20" t="s">
        <v>34</v>
      </c>
      <c r="B10" s="21">
        <v>9758494741</v>
      </c>
      <c r="C10" s="21">
        <v>13408502561</v>
      </c>
      <c r="D10" s="21">
        <v>15155372481</v>
      </c>
      <c r="E10" s="21">
        <v>14378367390</v>
      </c>
      <c r="G10" s="20" t="s">
        <v>33</v>
      </c>
      <c r="H10" s="25">
        <v>21.618188277763117</v>
      </c>
      <c r="I10" s="25">
        <v>19.782791854609066</v>
      </c>
      <c r="J10" s="25">
        <f t="shared" ref="J10" si="5">(D11*100)/$D$17</f>
        <v>8.7032147798528925</v>
      </c>
      <c r="K10" s="25">
        <f t="shared" si="4"/>
        <v>7.9221423432774749</v>
      </c>
      <c r="M10" s="27"/>
      <c r="N10" s="27"/>
      <c r="O10" s="27"/>
      <c r="P10" s="27"/>
    </row>
    <row r="11" spans="1:16" x14ac:dyDescent="0.25">
      <c r="A11" s="20" t="s">
        <v>33</v>
      </c>
      <c r="B11" s="21">
        <v>1423389051</v>
      </c>
      <c r="C11" s="21">
        <v>1928905241</v>
      </c>
      <c r="D11" s="21">
        <v>1661324071</v>
      </c>
      <c r="E11" s="21">
        <v>1401652829</v>
      </c>
      <c r="G11" s="20" t="s">
        <v>23</v>
      </c>
      <c r="H11" s="25">
        <f>(B12*100)/$B$17</f>
        <v>7.7755042045653204E-5</v>
      </c>
      <c r="I11" s="25">
        <f>(C12*100)/$C$17</f>
        <v>1.3831886036002699E-5</v>
      </c>
      <c r="J11" s="25">
        <f>(D12*100)/$D$17</f>
        <v>2.5041090642029725E-6</v>
      </c>
      <c r="K11" s="52" t="s">
        <v>59</v>
      </c>
      <c r="M11" s="27"/>
      <c r="N11" s="27"/>
      <c r="O11" s="27"/>
      <c r="P11" s="27"/>
    </row>
    <row r="12" spans="1:16" x14ac:dyDescent="0.25">
      <c r="A12" s="20" t="s">
        <v>57</v>
      </c>
      <c r="B12" s="21">
        <v>10269</v>
      </c>
      <c r="C12" s="21">
        <v>2434</v>
      </c>
      <c r="D12" s="21">
        <v>478</v>
      </c>
      <c r="E12" s="49" t="s">
        <v>59</v>
      </c>
      <c r="G12" s="18" t="s">
        <v>26</v>
      </c>
      <c r="H12" s="25">
        <f>(B13*100)/$B$17</f>
        <v>0.65468140933318419</v>
      </c>
      <c r="I12" s="25">
        <f>(C13*100)/$C$17</f>
        <v>0.73701569807091594</v>
      </c>
      <c r="J12" s="25">
        <f>(D13*100)/$D$17</f>
        <v>1.1543799506931967</v>
      </c>
      <c r="K12" s="25">
        <f>(E13*100)/$E$17</f>
        <v>1.3734198012880767</v>
      </c>
      <c r="M12" s="27"/>
      <c r="N12" s="27"/>
      <c r="O12" s="27"/>
      <c r="P12" s="27"/>
    </row>
    <row r="13" spans="1:16" x14ac:dyDescent="0.25">
      <c r="A13" s="18" t="s">
        <v>26</v>
      </c>
      <c r="B13" s="21">
        <v>86462861</v>
      </c>
      <c r="C13" s="21">
        <v>129692813</v>
      </c>
      <c r="D13" s="21">
        <v>220355265</v>
      </c>
      <c r="E13" s="21">
        <v>242997117</v>
      </c>
      <c r="G13" s="20" t="s">
        <v>27</v>
      </c>
      <c r="H13" s="25">
        <f>(B14*100)/$B$17</f>
        <v>4.1736890951040266E-2</v>
      </c>
      <c r="I13" s="25">
        <f>(C14*100)/$C$17</f>
        <v>0.21170613095982235</v>
      </c>
      <c r="J13" s="25">
        <f>(D14*100)/$D$17</f>
        <v>1.3469854114998587E-3</v>
      </c>
      <c r="K13" s="25">
        <f>(E14*100)/$E$17</f>
        <v>1.6482363552141607E-4</v>
      </c>
      <c r="M13" s="27"/>
      <c r="N13" s="27"/>
      <c r="O13" s="27"/>
      <c r="P13" s="27"/>
    </row>
    <row r="14" spans="1:16" x14ac:dyDescent="0.25">
      <c r="A14" s="20" t="s">
        <v>27</v>
      </c>
      <c r="B14" s="21">
        <v>5512133</v>
      </c>
      <c r="C14" s="21">
        <v>37253974</v>
      </c>
      <c r="D14" s="21">
        <v>257121</v>
      </c>
      <c r="E14" s="21">
        <v>29162</v>
      </c>
      <c r="G14" s="20" t="s">
        <v>28</v>
      </c>
      <c r="H14" s="25">
        <f>(B15*100)/$B$17</f>
        <v>0.61294451838214392</v>
      </c>
      <c r="I14" s="25">
        <f>(C15*100)/$C$17</f>
        <v>0.52530956711109356</v>
      </c>
      <c r="J14" s="25">
        <f>(D15*100)/$D$17</f>
        <v>1.1530329652816969</v>
      </c>
      <c r="K14" s="25">
        <f>(E15*100)/$E$17</f>
        <v>1.3732549776525553</v>
      </c>
      <c r="M14" s="27"/>
      <c r="N14" s="27"/>
      <c r="O14" s="27"/>
      <c r="P14" s="27"/>
    </row>
    <row r="15" spans="1:16" x14ac:dyDescent="0.25">
      <c r="A15" s="20" t="s">
        <v>28</v>
      </c>
      <c r="B15" s="21">
        <v>80950728</v>
      </c>
      <c r="C15" s="21">
        <v>92438839</v>
      </c>
      <c r="D15" s="21">
        <v>220098144</v>
      </c>
      <c r="E15" s="21">
        <v>242967955</v>
      </c>
      <c r="G15" s="20" t="s">
        <v>58</v>
      </c>
      <c r="H15" s="25">
        <f>(B16*100)/$B$17</f>
        <v>0.33984579995018138</v>
      </c>
      <c r="I15" s="25">
        <f>(C16*100)/$C$17</f>
        <v>0.5366043363254136</v>
      </c>
      <c r="J15" s="25">
        <f>(D16*100)/$D$17</f>
        <v>0.45299023886840167</v>
      </c>
      <c r="K15" s="25">
        <f>(E16*100)/$E$17</f>
        <v>0.53631885442948168</v>
      </c>
      <c r="M15" s="27"/>
      <c r="N15" s="27"/>
      <c r="O15" s="27"/>
      <c r="P15" s="27"/>
    </row>
    <row r="16" spans="1:16" ht="15.75" thickBot="1" x14ac:dyDescent="0.3">
      <c r="A16" s="20" t="s">
        <v>58</v>
      </c>
      <c r="B16" s="21">
        <v>44882961</v>
      </c>
      <c r="C16" s="21">
        <v>94426382</v>
      </c>
      <c r="D16" s="21">
        <v>86469610</v>
      </c>
      <c r="E16" s="21">
        <v>94890095</v>
      </c>
      <c r="H16" s="24">
        <f>SUM(H15,H12,H7,H6,H3)</f>
        <v>99.999999999999986</v>
      </c>
      <c r="I16" s="24">
        <f>SUM(I15,I12,I7,I6,I3)</f>
        <v>100</v>
      </c>
      <c r="J16" s="24">
        <f>SUM(J15,J12,J7,J6,J3)</f>
        <v>99.999999999999986</v>
      </c>
      <c r="K16" s="24">
        <f>SUM(K15,K12,K7,K6,K3)</f>
        <v>100</v>
      </c>
      <c r="M16" s="27"/>
      <c r="N16" s="27"/>
      <c r="O16" s="27"/>
      <c r="P16" s="27"/>
    </row>
    <row r="17" spans="1:16" ht="15.75" thickTop="1" x14ac:dyDescent="0.25">
      <c r="A17" s="22" t="s">
        <v>30</v>
      </c>
      <c r="B17" s="50">
        <v>13206860584</v>
      </c>
      <c r="C17" s="50">
        <v>17597021792</v>
      </c>
      <c r="D17" s="50">
        <v>19088625445</v>
      </c>
      <c r="E17" s="50">
        <v>17692850851</v>
      </c>
      <c r="M17" s="27"/>
      <c r="N17" s="27"/>
      <c r="O17" s="27"/>
      <c r="P17" s="27"/>
    </row>
    <row r="18" spans="1:16" x14ac:dyDescent="0.25">
      <c r="G18" s="88" t="s">
        <v>32</v>
      </c>
      <c r="H18" s="88"/>
      <c r="I18" s="88"/>
      <c r="J18" s="88"/>
      <c r="K18" s="88"/>
      <c r="M18" s="27"/>
      <c r="N18" s="27"/>
      <c r="O18" s="27"/>
      <c r="P18" s="27"/>
    </row>
    <row r="19" spans="1:16" x14ac:dyDescent="0.25">
      <c r="A19" s="88" t="s">
        <v>32</v>
      </c>
      <c r="B19" s="88"/>
      <c r="C19" s="88"/>
      <c r="D19" s="88"/>
      <c r="E19" s="88"/>
      <c r="G19" s="16" t="s">
        <v>8</v>
      </c>
      <c r="H19" s="17" t="s">
        <v>9</v>
      </c>
      <c r="I19" s="17" t="s">
        <v>10</v>
      </c>
      <c r="J19" s="17" t="s">
        <v>11</v>
      </c>
      <c r="K19" s="17" t="s">
        <v>12</v>
      </c>
      <c r="M19" s="27"/>
      <c r="N19" s="27"/>
      <c r="O19" s="27"/>
      <c r="P19" s="27"/>
    </row>
    <row r="20" spans="1:16" x14ac:dyDescent="0.25">
      <c r="A20" s="16" t="s">
        <v>8</v>
      </c>
      <c r="B20" s="17" t="s">
        <v>9</v>
      </c>
      <c r="C20" s="17" t="s">
        <v>10</v>
      </c>
      <c r="D20" s="17" t="s">
        <v>11</v>
      </c>
      <c r="E20" s="17" t="s">
        <v>12</v>
      </c>
      <c r="G20" s="18" t="s">
        <v>13</v>
      </c>
      <c r="H20" s="25">
        <f>(B21*100)/$B$34</f>
        <v>5.4399927825755645</v>
      </c>
      <c r="I20" s="25">
        <f>(C21*100)/$C$34</f>
        <v>4.8515817820949048</v>
      </c>
      <c r="J20" s="25">
        <f>(D21*100)/$D$34</f>
        <v>5.1041696739642033</v>
      </c>
      <c r="K20" s="25">
        <f>(E21*100)/$E$34</f>
        <v>5.8211553104374953</v>
      </c>
      <c r="M20" s="27"/>
      <c r="N20" s="27"/>
      <c r="O20" s="27"/>
      <c r="P20" s="27"/>
    </row>
    <row r="21" spans="1:16" x14ac:dyDescent="0.25">
      <c r="A21" s="18" t="s">
        <v>13</v>
      </c>
      <c r="B21" s="40">
        <v>578381415</v>
      </c>
      <c r="C21" s="40">
        <v>722899929</v>
      </c>
      <c r="D21" s="47">
        <v>823993833</v>
      </c>
      <c r="E21" s="47">
        <v>914013223</v>
      </c>
      <c r="G21" s="20" t="s">
        <v>14</v>
      </c>
      <c r="H21" s="25">
        <f t="shared" ref="H21:H30" si="6">(B22*100)/$B$34</f>
        <v>1.0506657356596116</v>
      </c>
      <c r="I21" s="25">
        <f t="shared" ref="I21:I31" si="7">(C22*100)/$C$34</f>
        <v>1.3546330403633207</v>
      </c>
      <c r="J21" s="25">
        <f t="shared" ref="J21:J31" si="8">(D22*100)/$D$34</f>
        <v>1.5258630645087319</v>
      </c>
      <c r="K21" s="25">
        <f t="shared" ref="K21:K32" si="9">(E22*100)/$E$34</f>
        <v>2.0328598404875158</v>
      </c>
      <c r="M21" s="27"/>
      <c r="N21" s="27"/>
      <c r="O21" s="27"/>
      <c r="P21" s="27"/>
    </row>
    <row r="22" spans="1:16" x14ac:dyDescent="0.25">
      <c r="A22" s="20" t="s">
        <v>14</v>
      </c>
      <c r="B22" s="40">
        <v>111707048</v>
      </c>
      <c r="C22" s="40">
        <v>201844300</v>
      </c>
      <c r="D22" s="48">
        <v>246328362</v>
      </c>
      <c r="E22" s="48">
        <v>319191067</v>
      </c>
      <c r="F22" s="28"/>
      <c r="G22" s="20" t="s">
        <v>15</v>
      </c>
      <c r="H22" s="25">
        <f t="shared" si="6"/>
        <v>4.3893270469159527</v>
      </c>
      <c r="I22" s="25">
        <f t="shared" si="7"/>
        <v>3.4969487417315843</v>
      </c>
      <c r="J22" s="25">
        <f t="shared" si="8"/>
        <v>3.5783066094554714</v>
      </c>
      <c r="K22" s="25">
        <f t="shared" si="9"/>
        <v>3.7882954699499791</v>
      </c>
      <c r="M22" s="27"/>
      <c r="N22" s="27"/>
      <c r="O22" s="27"/>
      <c r="P22" s="27"/>
    </row>
    <row r="23" spans="1:16" x14ac:dyDescent="0.25">
      <c r="A23" s="20" t="s">
        <v>15</v>
      </c>
      <c r="B23" s="40">
        <v>466674367</v>
      </c>
      <c r="C23" s="40">
        <v>521055629</v>
      </c>
      <c r="D23" s="48">
        <v>577665471</v>
      </c>
      <c r="E23" s="48">
        <v>594822156</v>
      </c>
      <c r="F23" s="28"/>
      <c r="G23" s="18" t="s">
        <v>16</v>
      </c>
      <c r="H23" s="25">
        <f t="shared" si="6"/>
        <v>2.4466862045952649</v>
      </c>
      <c r="I23" s="25">
        <f t="shared" si="7"/>
        <v>3.1449061748903056</v>
      </c>
      <c r="J23" s="25">
        <f t="shared" si="8"/>
        <v>3.3835272184813348</v>
      </c>
      <c r="K23" s="25">
        <f t="shared" si="9"/>
        <v>5.3442702959423709</v>
      </c>
      <c r="M23" s="27"/>
      <c r="N23" s="27"/>
      <c r="O23" s="27"/>
      <c r="P23" s="27"/>
    </row>
    <row r="24" spans="1:16" x14ac:dyDescent="0.25">
      <c r="A24" s="18" t="s">
        <v>16</v>
      </c>
      <c r="B24" s="40">
        <v>260132299</v>
      </c>
      <c r="C24" s="40">
        <v>468600253</v>
      </c>
      <c r="D24" s="47">
        <v>546221176</v>
      </c>
      <c r="E24" s="47">
        <v>839134752</v>
      </c>
      <c r="F24" s="28"/>
      <c r="G24" s="18" t="s">
        <v>19</v>
      </c>
      <c r="H24" s="25">
        <f t="shared" si="6"/>
        <v>33.31679310449308</v>
      </c>
      <c r="I24" s="25">
        <f t="shared" si="7"/>
        <v>30.22712794623282</v>
      </c>
      <c r="J24" s="25">
        <f t="shared" si="8"/>
        <v>30.122767501125768</v>
      </c>
      <c r="K24" s="25">
        <f t="shared" si="9"/>
        <v>29.397574739164838</v>
      </c>
      <c r="M24" s="27"/>
      <c r="N24" s="27"/>
      <c r="O24" s="27"/>
      <c r="P24" s="27"/>
    </row>
    <row r="25" spans="1:16" x14ac:dyDescent="0.25">
      <c r="A25" s="18" t="s">
        <v>19</v>
      </c>
      <c r="B25" s="40">
        <v>3542249909</v>
      </c>
      <c r="C25" s="40">
        <v>4503930806</v>
      </c>
      <c r="D25" s="47">
        <v>4862881965</v>
      </c>
      <c r="E25" s="47">
        <v>4615883034</v>
      </c>
      <c r="F25" s="28"/>
      <c r="G25" s="20" t="s">
        <v>20</v>
      </c>
      <c r="H25" s="25">
        <f t="shared" si="6"/>
        <v>7.3690096262317892</v>
      </c>
      <c r="I25" s="25">
        <f t="shared" si="7"/>
        <v>6.513253410269181</v>
      </c>
      <c r="J25" s="25">
        <f t="shared" si="8"/>
        <v>6.8348765619351131</v>
      </c>
      <c r="K25" s="25">
        <f t="shared" si="9"/>
        <v>7.1463937178606889</v>
      </c>
      <c r="M25" s="27"/>
      <c r="N25" s="27"/>
      <c r="O25" s="27"/>
      <c r="P25" s="27"/>
    </row>
    <row r="26" spans="1:16" x14ac:dyDescent="0.25">
      <c r="A26" s="20" t="s">
        <v>56</v>
      </c>
      <c r="B26" s="40">
        <v>783474976</v>
      </c>
      <c r="C26" s="40">
        <v>970493880</v>
      </c>
      <c r="D26" s="48">
        <v>1103391246</v>
      </c>
      <c r="E26" s="48">
        <v>1122096561</v>
      </c>
      <c r="F26" s="28"/>
      <c r="G26" s="20" t="s">
        <v>34</v>
      </c>
      <c r="H26" s="25">
        <f t="shared" si="6"/>
        <v>25.010902007897769</v>
      </c>
      <c r="I26" s="25">
        <f t="shared" si="7"/>
        <v>22.919842859117722</v>
      </c>
      <c r="J26" s="25">
        <f t="shared" si="8"/>
        <v>22.411952089723208</v>
      </c>
      <c r="K26" s="25">
        <f t="shared" si="9"/>
        <v>21.579903025287589</v>
      </c>
      <c r="M26" s="27"/>
      <c r="N26" s="27"/>
      <c r="O26" s="27"/>
      <c r="P26" s="27"/>
    </row>
    <row r="27" spans="1:16" x14ac:dyDescent="0.25">
      <c r="A27" s="20" t="s">
        <v>34</v>
      </c>
      <c r="B27" s="40">
        <v>2659165457</v>
      </c>
      <c r="C27" s="40">
        <v>3415123875</v>
      </c>
      <c r="D27" s="48">
        <v>3618083153</v>
      </c>
      <c r="E27" s="48">
        <v>3388385237</v>
      </c>
      <c r="F27" s="28"/>
      <c r="G27" s="20" t="s">
        <v>33</v>
      </c>
      <c r="H27" s="25">
        <f t="shared" si="6"/>
        <v>0.93612015728467679</v>
      </c>
      <c r="I27" s="25">
        <f t="shared" si="7"/>
        <v>0.79206962154578708</v>
      </c>
      <c r="J27" s="25">
        <f t="shared" si="8"/>
        <v>0.8754257093264799</v>
      </c>
      <c r="K27" s="25">
        <f t="shared" si="9"/>
        <v>0.67125576895077621</v>
      </c>
      <c r="M27" s="27"/>
      <c r="N27" s="27"/>
      <c r="O27" s="27"/>
      <c r="P27" s="27"/>
    </row>
    <row r="28" spans="1:16" x14ac:dyDescent="0.25">
      <c r="A28" s="20" t="s">
        <v>33</v>
      </c>
      <c r="B28" s="40">
        <v>99528533</v>
      </c>
      <c r="C28" s="40">
        <v>118020699</v>
      </c>
      <c r="D28" s="48">
        <v>141324727</v>
      </c>
      <c r="E28" s="48">
        <v>105397746</v>
      </c>
      <c r="F28" s="28"/>
      <c r="G28" s="20" t="s">
        <v>23</v>
      </c>
      <c r="H28" s="25">
        <f t="shared" si="6"/>
        <v>7.6131307884437114E-4</v>
      </c>
      <c r="I28" s="25">
        <f t="shared" si="7"/>
        <v>1.9620553001313268E-3</v>
      </c>
      <c r="J28" s="25">
        <f t="shared" si="8"/>
        <v>5.1314014096695386E-4</v>
      </c>
      <c r="K28" s="25">
        <f t="shared" si="9"/>
        <v>2.2227065782205711E-5</v>
      </c>
      <c r="M28" s="27"/>
      <c r="N28" s="27"/>
      <c r="O28" s="27"/>
      <c r="P28" s="27"/>
    </row>
    <row r="29" spans="1:16" x14ac:dyDescent="0.25">
      <c r="A29" s="20" t="s">
        <v>57</v>
      </c>
      <c r="B29" s="40">
        <v>80943</v>
      </c>
      <c r="C29" s="40">
        <v>292352</v>
      </c>
      <c r="D29" s="48">
        <v>82839</v>
      </c>
      <c r="E29" s="48">
        <v>3490</v>
      </c>
      <c r="F29" s="28"/>
      <c r="G29" s="18" t="s">
        <v>26</v>
      </c>
      <c r="H29" s="25">
        <f t="shared" si="6"/>
        <v>58.796527908336088</v>
      </c>
      <c r="I29" s="25">
        <f t="shared" si="7"/>
        <v>61.776384096781968</v>
      </c>
      <c r="J29" s="25">
        <f t="shared" si="8"/>
        <v>61.389535606428694</v>
      </c>
      <c r="K29" s="25">
        <f t="shared" si="9"/>
        <v>59.436993788802695</v>
      </c>
      <c r="M29" s="27"/>
      <c r="N29" s="27"/>
      <c r="O29" s="27"/>
      <c r="P29" s="27"/>
    </row>
    <row r="30" spans="1:16" x14ac:dyDescent="0.25">
      <c r="A30" s="18" t="s">
        <v>26</v>
      </c>
      <c r="B30" s="40">
        <v>6251261788</v>
      </c>
      <c r="C30" s="40">
        <v>9204862596</v>
      </c>
      <c r="D30" s="47">
        <v>9910446161</v>
      </c>
      <c r="E30" s="47">
        <v>9332545751</v>
      </c>
      <c r="F30" s="28"/>
      <c r="G30" s="20" t="s">
        <v>27</v>
      </c>
      <c r="H30" s="25">
        <f t="shared" si="6"/>
        <v>1.0534763008007637</v>
      </c>
      <c r="I30" s="25">
        <f t="shared" si="7"/>
        <v>1.1471419743268865</v>
      </c>
      <c r="J30" s="25">
        <f t="shared" si="8"/>
        <v>1.7596736207438517</v>
      </c>
      <c r="K30" s="25">
        <f t="shared" si="9"/>
        <v>1.0599147957047896</v>
      </c>
      <c r="M30" s="27"/>
      <c r="N30" s="27"/>
      <c r="O30" s="27"/>
      <c r="P30" s="27"/>
    </row>
    <row r="31" spans="1:16" x14ac:dyDescent="0.25">
      <c r="A31" s="20" t="s">
        <v>27</v>
      </c>
      <c r="B31" s="40">
        <v>112005868</v>
      </c>
      <c r="C31" s="40">
        <v>170927522</v>
      </c>
      <c r="D31" s="48">
        <v>284073670</v>
      </c>
      <c r="E31" s="48">
        <v>166423345</v>
      </c>
      <c r="F31" s="28"/>
      <c r="G31" s="20" t="s">
        <v>28</v>
      </c>
      <c r="H31" s="25">
        <f>(B32*100)/$B$34</f>
        <v>57.743051607535328</v>
      </c>
      <c r="I31" s="25">
        <f t="shared" si="7"/>
        <v>60.629242122455082</v>
      </c>
      <c r="J31" s="25">
        <f t="shared" si="8"/>
        <v>59.62986198568484</v>
      </c>
      <c r="K31" s="25">
        <f t="shared" si="9"/>
        <v>58.377078993097903</v>
      </c>
      <c r="M31" s="27"/>
      <c r="N31" s="27"/>
      <c r="O31" s="27"/>
      <c r="P31" s="27"/>
    </row>
    <row r="32" spans="1:16" x14ac:dyDescent="0.25">
      <c r="A32" s="20" t="s">
        <v>28</v>
      </c>
      <c r="B32" s="40">
        <v>6139255920</v>
      </c>
      <c r="C32" s="40">
        <v>9033935074</v>
      </c>
      <c r="D32" s="48">
        <v>9626372491</v>
      </c>
      <c r="E32" s="48">
        <v>9166122406</v>
      </c>
      <c r="F32" s="28"/>
      <c r="G32" s="20" t="s">
        <v>58</v>
      </c>
      <c r="H32" s="57" t="s">
        <v>59</v>
      </c>
      <c r="I32" s="51" t="s">
        <v>59</v>
      </c>
      <c r="J32" s="51" t="s">
        <v>59</v>
      </c>
      <c r="K32" s="25">
        <f t="shared" si="9"/>
        <v>5.8656526032697594E-6</v>
      </c>
    </row>
    <row r="33" spans="1:11" ht="15.75" thickBot="1" x14ac:dyDescent="0.3">
      <c r="A33" s="20" t="s">
        <v>58</v>
      </c>
      <c r="B33" s="55" t="s">
        <v>59</v>
      </c>
      <c r="C33" s="55" t="s">
        <v>59</v>
      </c>
      <c r="D33" s="55" t="s">
        <v>59</v>
      </c>
      <c r="E33" s="56">
        <v>921</v>
      </c>
      <c r="F33" s="28"/>
      <c r="G33" s="20"/>
      <c r="H33" s="25">
        <f>SUM(H29,H24,H23,H20)</f>
        <v>100</v>
      </c>
      <c r="I33" s="25">
        <f t="shared" ref="I33:K33" si="10">SUM(I29,I24,I23,I20)</f>
        <v>100</v>
      </c>
      <c r="J33" s="25">
        <f t="shared" si="10"/>
        <v>100</v>
      </c>
      <c r="K33" s="25">
        <f t="shared" si="10"/>
        <v>99.999994134347389</v>
      </c>
    </row>
    <row r="34" spans="1:11" ht="15.75" thickTop="1" x14ac:dyDescent="0.25">
      <c r="A34" s="22" t="s">
        <v>30</v>
      </c>
      <c r="B34" s="44">
        <v>10632025411</v>
      </c>
      <c r="C34" s="44">
        <v>14900293584</v>
      </c>
      <c r="D34" s="46">
        <v>16143543135</v>
      </c>
      <c r="E34" s="46">
        <v>15701577681</v>
      </c>
      <c r="F34" s="28"/>
      <c r="G34" s="20"/>
      <c r="H34" s="25"/>
      <c r="I34" s="25"/>
      <c r="J34" s="25"/>
      <c r="K34" s="25"/>
    </row>
    <row r="35" spans="1:11" x14ac:dyDescent="0.25">
      <c r="A35" s="20"/>
      <c r="B35" s="53"/>
      <c r="C35" s="53"/>
      <c r="D35" s="53"/>
      <c r="E35" s="53"/>
      <c r="F35" s="28"/>
      <c r="G35" s="28"/>
      <c r="H35" s="25"/>
      <c r="I35" s="24"/>
      <c r="J35" s="24"/>
      <c r="K35" s="24"/>
    </row>
    <row r="36" spans="1:11" x14ac:dyDescent="0.25">
      <c r="A36" s="20"/>
      <c r="B36" s="53"/>
      <c r="C36" s="53"/>
      <c r="D36" s="53"/>
      <c r="E36" s="53"/>
      <c r="F36" s="28"/>
    </row>
    <row r="37" spans="1:11" ht="15.75" thickBot="1" x14ac:dyDescent="0.3">
      <c r="A37" s="20"/>
      <c r="B37" s="53"/>
      <c r="C37" s="53"/>
      <c r="D37" s="53"/>
      <c r="E37" s="53"/>
      <c r="F37" s="28"/>
    </row>
    <row r="38" spans="1:11" ht="15.75" thickTop="1" x14ac:dyDescent="0.25">
      <c r="A38" s="22"/>
      <c r="B38" s="54"/>
      <c r="C38" s="54"/>
      <c r="D38" s="54"/>
      <c r="E38" s="54"/>
      <c r="F38" s="28"/>
    </row>
    <row r="39" spans="1:11" x14ac:dyDescent="0.25">
      <c r="F39" s="28"/>
    </row>
    <row r="40" spans="1:11" x14ac:dyDescent="0.25">
      <c r="F40" s="28"/>
    </row>
    <row r="41" spans="1:11" x14ac:dyDescent="0.25">
      <c r="F41" s="28"/>
    </row>
  </sheetData>
  <mergeCells count="5">
    <mergeCell ref="A1:E1"/>
    <mergeCell ref="G1:K1"/>
    <mergeCell ref="G18:K18"/>
    <mergeCell ref="A19:E19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B1" sqref="B1"/>
    </sheetView>
  </sheetViews>
  <sheetFormatPr defaultRowHeight="15" x14ac:dyDescent="0.25"/>
  <cols>
    <col min="1" max="1" width="5.125" bestFit="1" customWidth="1"/>
    <col min="2" max="2" width="56.875" bestFit="1" customWidth="1"/>
    <col min="3" max="4" width="8.875" bestFit="1" customWidth="1"/>
    <col min="5" max="5" width="23.875" bestFit="1" customWidth="1"/>
    <col min="9" max="9" width="12" bestFit="1" customWidth="1"/>
  </cols>
  <sheetData>
    <row r="1" spans="1:10" ht="15.75" thickBot="1" x14ac:dyDescent="0.3">
      <c r="A1" s="58" t="s">
        <v>60</v>
      </c>
      <c r="B1" s="59" t="s">
        <v>61</v>
      </c>
      <c r="C1" s="60" t="s">
        <v>62</v>
      </c>
      <c r="D1" s="60" t="s">
        <v>63</v>
      </c>
      <c r="F1" s="72">
        <v>2015</v>
      </c>
      <c r="G1" s="73">
        <v>2014</v>
      </c>
      <c r="I1" s="72"/>
      <c r="J1" s="73"/>
    </row>
    <row r="2" spans="1:10" x14ac:dyDescent="0.25">
      <c r="A2" s="61" t="s">
        <v>64</v>
      </c>
      <c r="B2" s="62" t="s">
        <v>65</v>
      </c>
      <c r="C2" s="63">
        <v>45.868690719522185</v>
      </c>
      <c r="D2" s="63">
        <v>54.211663732596193</v>
      </c>
      <c r="F2">
        <f>(C2/$C$36)^2</f>
        <v>0.21039367883231808</v>
      </c>
      <c r="G2">
        <f>(D2/$D$36)^2</f>
        <v>0.29389044846560852</v>
      </c>
    </row>
    <row r="3" spans="1:10" x14ac:dyDescent="0.25">
      <c r="A3" s="61" t="s">
        <v>66</v>
      </c>
      <c r="B3" s="62" t="s">
        <v>67</v>
      </c>
      <c r="C3" s="63">
        <v>12.220442072366916</v>
      </c>
      <c r="D3" s="63">
        <v>8.752061351249278</v>
      </c>
      <c r="F3">
        <f t="shared" ref="F3:F35" si="0">(C3/$C$36)^2</f>
        <v>1.493392044440754E-2</v>
      </c>
      <c r="G3">
        <f t="shared" ref="G3:G35" si="1">(D3/$D$36)^2</f>
        <v>7.6598577896031337E-3</v>
      </c>
    </row>
    <row r="4" spans="1:10" x14ac:dyDescent="0.25">
      <c r="A4" s="61" t="s">
        <v>68</v>
      </c>
      <c r="B4" s="62" t="s">
        <v>69</v>
      </c>
      <c r="C4" s="63">
        <v>9.4454147693386297</v>
      </c>
      <c r="D4" s="63">
        <v>7.4124045770556091</v>
      </c>
      <c r="F4">
        <f t="shared" si="0"/>
        <v>8.9215860164840316E-3</v>
      </c>
      <c r="G4">
        <f t="shared" si="1"/>
        <v>5.494374161395494E-3</v>
      </c>
    </row>
    <row r="5" spans="1:10" x14ac:dyDescent="0.25">
      <c r="A5" s="61" t="s">
        <v>70</v>
      </c>
      <c r="B5" s="62" t="s">
        <v>71</v>
      </c>
      <c r="C5" s="63">
        <v>6.9691415300768318</v>
      </c>
      <c r="D5" s="63">
        <v>5.791728154070551</v>
      </c>
      <c r="F5">
        <f t="shared" si="0"/>
        <v>4.8568933666241643E-3</v>
      </c>
      <c r="G5">
        <f t="shared" si="1"/>
        <v>3.3544115010653471E-3</v>
      </c>
    </row>
    <row r="6" spans="1:10" x14ac:dyDescent="0.25">
      <c r="A6" s="61" t="s">
        <v>72</v>
      </c>
      <c r="B6" s="62" t="s">
        <v>73</v>
      </c>
      <c r="C6" s="63">
        <v>4.1887283581602581</v>
      </c>
      <c r="D6" s="63">
        <v>3.7022650733950857</v>
      </c>
      <c r="F6">
        <f t="shared" si="0"/>
        <v>1.7545445258455932E-3</v>
      </c>
      <c r="G6">
        <f t="shared" si="1"/>
        <v>1.3706766673681119E-3</v>
      </c>
    </row>
    <row r="7" spans="1:10" x14ac:dyDescent="0.25">
      <c r="A7" s="61" t="s">
        <v>74</v>
      </c>
      <c r="B7" s="62" t="s">
        <v>75</v>
      </c>
      <c r="C7" s="63">
        <v>2.7959734561598122</v>
      </c>
      <c r="D7" s="63">
        <v>2.3805722763428556</v>
      </c>
      <c r="F7">
        <f t="shared" si="0"/>
        <v>7.8174675675502458E-4</v>
      </c>
      <c r="G7">
        <f t="shared" si="1"/>
        <v>5.667124362892206E-4</v>
      </c>
    </row>
    <row r="8" spans="1:10" x14ac:dyDescent="0.25">
      <c r="A8" s="61" t="s">
        <v>76</v>
      </c>
      <c r="B8" s="62" t="s">
        <v>77</v>
      </c>
      <c r="C8" s="63">
        <v>2.5185533296746461</v>
      </c>
      <c r="D8" s="63">
        <v>3.0549639508210227</v>
      </c>
      <c r="F8">
        <f t="shared" si="0"/>
        <v>6.3431108744152465E-4</v>
      </c>
      <c r="G8">
        <f t="shared" si="1"/>
        <v>9.3328047408159926E-4</v>
      </c>
    </row>
    <row r="9" spans="1:10" x14ac:dyDescent="0.25">
      <c r="A9" s="61" t="s">
        <v>78</v>
      </c>
      <c r="B9" s="62" t="s">
        <v>79</v>
      </c>
      <c r="C9" s="63">
        <v>2.1016453856129451</v>
      </c>
      <c r="D9" s="63">
        <v>1.4578717725362738</v>
      </c>
      <c r="F9">
        <f t="shared" si="0"/>
        <v>4.4169133268681838E-4</v>
      </c>
      <c r="G9">
        <f t="shared" si="1"/>
        <v>2.1253901051580571E-4</v>
      </c>
    </row>
    <row r="10" spans="1:10" x14ac:dyDescent="0.25">
      <c r="A10" s="61" t="s">
        <v>80</v>
      </c>
      <c r="B10" s="62" t="s">
        <v>81</v>
      </c>
      <c r="C10" s="63">
        <v>1.7399547966450857</v>
      </c>
      <c r="D10" s="63">
        <v>1.1747168942846204</v>
      </c>
      <c r="F10">
        <f t="shared" si="0"/>
        <v>3.0274426943682417E-4</v>
      </c>
      <c r="G10">
        <f t="shared" si="1"/>
        <v>1.3799597817177041E-4</v>
      </c>
    </row>
    <row r="11" spans="1:10" x14ac:dyDescent="0.25">
      <c r="A11" s="61" t="s">
        <v>82</v>
      </c>
      <c r="B11" s="62" t="s">
        <v>83</v>
      </c>
      <c r="C11" s="63">
        <v>1.4607964823975184</v>
      </c>
      <c r="D11" s="63">
        <v>1.1893550725924094</v>
      </c>
      <c r="F11">
        <f t="shared" si="0"/>
        <v>2.1339263629849633E-4</v>
      </c>
      <c r="G11">
        <f t="shared" si="1"/>
        <v>1.4145654887012956E-4</v>
      </c>
    </row>
    <row r="12" spans="1:10" x14ac:dyDescent="0.25">
      <c r="A12" s="61" t="s">
        <v>84</v>
      </c>
      <c r="B12" s="62" t="s">
        <v>85</v>
      </c>
      <c r="C12" s="63">
        <v>1.4244581174331696</v>
      </c>
      <c r="D12" s="63">
        <v>1.2893736984719284</v>
      </c>
      <c r="F12">
        <f t="shared" si="0"/>
        <v>2.0290809283212495E-4</v>
      </c>
      <c r="G12">
        <f t="shared" si="1"/>
        <v>1.6624845343111795E-4</v>
      </c>
    </row>
    <row r="13" spans="1:10" x14ac:dyDescent="0.25">
      <c r="A13" s="61" t="s">
        <v>86</v>
      </c>
      <c r="B13" s="62" t="s">
        <v>87</v>
      </c>
      <c r="C13" s="63">
        <v>1.3825985481810714</v>
      </c>
      <c r="D13" s="63">
        <v>3.6522923586194223</v>
      </c>
      <c r="F13">
        <f t="shared" si="0"/>
        <v>1.9115787454324063E-4</v>
      </c>
      <c r="G13">
        <f t="shared" si="1"/>
        <v>1.3339239472829824E-3</v>
      </c>
    </row>
    <row r="14" spans="1:10" x14ac:dyDescent="0.25">
      <c r="A14" s="61" t="s">
        <v>88</v>
      </c>
      <c r="B14" s="62" t="s">
        <v>89</v>
      </c>
      <c r="C14" s="63">
        <v>1.0335081847865963</v>
      </c>
      <c r="D14" s="63">
        <v>1.0996851176805431</v>
      </c>
      <c r="F14">
        <f t="shared" si="0"/>
        <v>1.0681391680208852E-4</v>
      </c>
      <c r="G14">
        <f t="shared" si="1"/>
        <v>1.20930735804807E-4</v>
      </c>
    </row>
    <row r="15" spans="1:10" x14ac:dyDescent="0.25">
      <c r="A15" s="61" t="s">
        <v>90</v>
      </c>
      <c r="B15" s="62" t="s">
        <v>91</v>
      </c>
      <c r="C15" s="63">
        <v>0.89648146736068191</v>
      </c>
      <c r="D15" s="63">
        <v>0.27264267047466517</v>
      </c>
      <c r="F15">
        <f t="shared" si="0"/>
        <v>8.0367902132116146E-5</v>
      </c>
      <c r="G15">
        <f t="shared" si="1"/>
        <v>7.4334025763556859E-6</v>
      </c>
    </row>
    <row r="16" spans="1:10" x14ac:dyDescent="0.25">
      <c r="A16" s="61" t="s">
        <v>92</v>
      </c>
      <c r="B16" s="62" t="s">
        <v>93</v>
      </c>
      <c r="C16" s="63">
        <v>0.68564018148208628</v>
      </c>
      <c r="D16" s="63">
        <v>0.5284465150056995</v>
      </c>
      <c r="F16">
        <f t="shared" si="0"/>
        <v>4.7010245846278819E-5</v>
      </c>
      <c r="G16">
        <f t="shared" si="1"/>
        <v>2.7925571922166897E-5</v>
      </c>
    </row>
    <row r="17" spans="1:7" x14ac:dyDescent="0.25">
      <c r="A17" s="61" t="s">
        <v>94</v>
      </c>
      <c r="B17" s="62" t="s">
        <v>95</v>
      </c>
      <c r="C17" s="63">
        <v>0.67669810859774471</v>
      </c>
      <c r="D17" s="63">
        <v>0.757923504856721</v>
      </c>
      <c r="F17">
        <f t="shared" si="0"/>
        <v>4.5792033017976514E-5</v>
      </c>
      <c r="G17">
        <f t="shared" si="1"/>
        <v>5.7444803921429604E-5</v>
      </c>
    </row>
    <row r="18" spans="1:7" x14ac:dyDescent="0.25">
      <c r="A18" s="61" t="s">
        <v>96</v>
      </c>
      <c r="B18" s="62" t="s">
        <v>97</v>
      </c>
      <c r="C18" s="63">
        <v>0.62557327733358026</v>
      </c>
      <c r="D18" s="63">
        <v>0.64645557064923331</v>
      </c>
      <c r="F18">
        <f t="shared" si="0"/>
        <v>3.9134192531387651E-5</v>
      </c>
      <c r="G18">
        <f t="shared" si="1"/>
        <v>4.1790480482342584E-5</v>
      </c>
    </row>
    <row r="19" spans="1:7" x14ac:dyDescent="0.25">
      <c r="A19" s="61" t="s">
        <v>98</v>
      </c>
      <c r="B19" s="62" t="s">
        <v>99</v>
      </c>
      <c r="C19" s="63">
        <v>0.5768644344202154</v>
      </c>
      <c r="D19" s="63">
        <v>0</v>
      </c>
      <c r="F19">
        <f t="shared" si="0"/>
        <v>3.3277257569895493E-5</v>
      </c>
      <c r="G19">
        <f t="shared" si="1"/>
        <v>0</v>
      </c>
    </row>
    <row r="20" spans="1:7" x14ac:dyDescent="0.25">
      <c r="A20" s="61" t="s">
        <v>100</v>
      </c>
      <c r="B20" s="62" t="s">
        <v>101</v>
      </c>
      <c r="C20" s="63">
        <v>0.4684030329834612</v>
      </c>
      <c r="D20" s="63">
        <v>0.27710323964160638</v>
      </c>
      <c r="F20">
        <f t="shared" si="0"/>
        <v>2.1940140130810547E-5</v>
      </c>
      <c r="G20">
        <f t="shared" si="1"/>
        <v>7.6786205419873528E-6</v>
      </c>
    </row>
    <row r="21" spans="1:7" x14ac:dyDescent="0.25">
      <c r="A21" s="61" t="s">
        <v>102</v>
      </c>
      <c r="B21" s="62" t="s">
        <v>103</v>
      </c>
      <c r="C21" s="63">
        <v>0.43580699831768216</v>
      </c>
      <c r="D21" s="63">
        <v>0.37022531357718053</v>
      </c>
      <c r="F21">
        <f t="shared" si="0"/>
        <v>1.899277397826682E-5</v>
      </c>
      <c r="G21">
        <f t="shared" si="1"/>
        <v>1.3706678281332165E-5</v>
      </c>
    </row>
    <row r="22" spans="1:7" x14ac:dyDescent="0.25">
      <c r="A22" s="64" t="s">
        <v>104</v>
      </c>
      <c r="B22" s="62" t="s">
        <v>105</v>
      </c>
      <c r="C22" s="63">
        <v>0.43461849882975157</v>
      </c>
      <c r="D22" s="63">
        <v>0.32688708108122316</v>
      </c>
      <c r="F22">
        <f t="shared" si="0"/>
        <v>1.8889323952502673E-5</v>
      </c>
      <c r="G22">
        <f t="shared" si="1"/>
        <v>1.0685516377780216E-5</v>
      </c>
    </row>
    <row r="23" spans="1:7" x14ac:dyDescent="0.25">
      <c r="A23" s="61" t="s">
        <v>106</v>
      </c>
      <c r="B23" s="62" t="s">
        <v>107</v>
      </c>
      <c r="C23" s="63">
        <v>0.38747672152114798</v>
      </c>
      <c r="D23" s="63">
        <v>0.39915810827128217</v>
      </c>
      <c r="F23">
        <f t="shared" si="0"/>
        <v>1.5013820972077728E-5</v>
      </c>
      <c r="G23">
        <f t="shared" si="1"/>
        <v>1.5932719539870865E-5</v>
      </c>
    </row>
    <row r="24" spans="1:7" x14ac:dyDescent="0.25">
      <c r="A24" s="61" t="s">
        <v>108</v>
      </c>
      <c r="B24" s="62" t="s">
        <v>109</v>
      </c>
      <c r="C24" s="63">
        <v>0.33263044958039134</v>
      </c>
      <c r="D24" s="63">
        <v>0.10638380113108982</v>
      </c>
      <c r="F24">
        <f t="shared" si="0"/>
        <v>1.1064301598805327E-5</v>
      </c>
      <c r="G24">
        <f t="shared" si="1"/>
        <v>1.1317513143099269E-6</v>
      </c>
    </row>
    <row r="25" spans="1:7" x14ac:dyDescent="0.25">
      <c r="A25" s="14">
        <v>99</v>
      </c>
      <c r="B25" s="62" t="s">
        <v>110</v>
      </c>
      <c r="C25" s="63">
        <v>0.32198800885664297</v>
      </c>
      <c r="D25" s="63">
        <v>0.50971042964969426</v>
      </c>
      <c r="F25">
        <f t="shared" si="0"/>
        <v>1.036762778474656E-5</v>
      </c>
      <c r="G25">
        <f t="shared" si="1"/>
        <v>2.5980472209367588E-5</v>
      </c>
    </row>
    <row r="26" spans="1:7" x14ac:dyDescent="0.25">
      <c r="A26" s="61" t="s">
        <v>111</v>
      </c>
      <c r="B26" s="62" t="s">
        <v>112</v>
      </c>
      <c r="C26" s="63">
        <v>0.31274345302311196</v>
      </c>
      <c r="D26" s="63">
        <v>2.3629015102414699E-4</v>
      </c>
      <c r="F26">
        <f t="shared" si="0"/>
        <v>9.7808467408819436E-6</v>
      </c>
      <c r="G26">
        <f t="shared" si="1"/>
        <v>5.5833035471014201E-12</v>
      </c>
    </row>
    <row r="27" spans="1:7" x14ac:dyDescent="0.25">
      <c r="A27" s="61" t="s">
        <v>113</v>
      </c>
      <c r="B27" s="62" t="s">
        <v>114</v>
      </c>
      <c r="C27" s="63">
        <v>0.14962692006886838</v>
      </c>
      <c r="D27" s="63">
        <v>0.17452038926915833</v>
      </c>
      <c r="F27">
        <f t="shared" si="0"/>
        <v>2.2388215209295524E-6</v>
      </c>
      <c r="G27">
        <f t="shared" si="1"/>
        <v>3.0457366270658554E-6</v>
      </c>
    </row>
    <row r="28" spans="1:7" x14ac:dyDescent="0.25">
      <c r="A28" s="61" t="s">
        <v>115</v>
      </c>
      <c r="B28" s="62" t="s">
        <v>116</v>
      </c>
      <c r="C28" s="63">
        <v>0.13591295585371582</v>
      </c>
      <c r="D28" s="63">
        <v>0.14485568882385658</v>
      </c>
      <c r="F28">
        <f t="shared" si="0"/>
        <v>1.8472331568894107E-6</v>
      </c>
      <c r="G28">
        <f t="shared" si="1"/>
        <v>2.0983170584633966E-6</v>
      </c>
    </row>
    <row r="29" spans="1:7" x14ac:dyDescent="0.25">
      <c r="A29" s="61" t="s">
        <v>117</v>
      </c>
      <c r="B29" s="62" t="s">
        <v>118</v>
      </c>
      <c r="C29" s="63">
        <v>0.12962398725613578</v>
      </c>
      <c r="D29" s="63">
        <v>8.1966592226305812E-2</v>
      </c>
      <c r="F29">
        <f t="shared" si="0"/>
        <v>1.6802378072178851E-6</v>
      </c>
      <c r="G29">
        <f t="shared" si="1"/>
        <v>6.7185222411934969E-7</v>
      </c>
    </row>
    <row r="30" spans="1:7" x14ac:dyDescent="0.25">
      <c r="A30" s="61" t="s">
        <v>119</v>
      </c>
      <c r="B30" s="62" t="s">
        <v>120</v>
      </c>
      <c r="C30" s="63">
        <v>8.5938628354521915E-2</v>
      </c>
      <c r="D30" s="63">
        <v>4.4051981553628279E-2</v>
      </c>
      <c r="F30">
        <f t="shared" si="0"/>
        <v>7.3854478434566381E-7</v>
      </c>
      <c r="G30">
        <f t="shared" si="1"/>
        <v>1.9405770788012059E-7</v>
      </c>
    </row>
    <row r="31" spans="1:7" x14ac:dyDescent="0.25">
      <c r="A31" s="61" t="s">
        <v>121</v>
      </c>
      <c r="B31" s="62" t="s">
        <v>122</v>
      </c>
      <c r="C31" s="63">
        <v>7.2045126513819488E-2</v>
      </c>
      <c r="D31" s="63">
        <v>8.6120200512402531E-3</v>
      </c>
      <c r="F31">
        <f t="shared" si="0"/>
        <v>5.1905002543922567E-7</v>
      </c>
      <c r="G31">
        <f t="shared" si="1"/>
        <v>7.4166889362964177E-9</v>
      </c>
    </row>
    <row r="32" spans="1:7" x14ac:dyDescent="0.25">
      <c r="A32" s="61" t="s">
        <v>123</v>
      </c>
      <c r="B32" s="62" t="s">
        <v>124</v>
      </c>
      <c r="C32" s="63">
        <v>4.4809530889155846E-2</v>
      </c>
      <c r="D32" s="63">
        <v>0.13134791426811984</v>
      </c>
      <c r="F32">
        <f t="shared" si="0"/>
        <v>2.0078940585062119E-7</v>
      </c>
      <c r="G32">
        <f t="shared" si="1"/>
        <v>1.7252274582585361E-6</v>
      </c>
    </row>
    <row r="33" spans="1:7" x14ac:dyDescent="0.25">
      <c r="A33" s="61" t="s">
        <v>125</v>
      </c>
      <c r="B33" s="62" t="s">
        <v>126</v>
      </c>
      <c r="C33" s="63">
        <v>3.3376425999212415E-2</v>
      </c>
      <c r="D33" s="63">
        <v>4.4873957391613423E-6</v>
      </c>
      <c r="F33">
        <f t="shared" si="0"/>
        <v>1.1139858124809024E-7</v>
      </c>
      <c r="G33">
        <f t="shared" si="1"/>
        <v>2.0136720519843373E-15</v>
      </c>
    </row>
    <row r="34" spans="1:7" x14ac:dyDescent="0.25">
      <c r="A34" s="61" t="s">
        <v>127</v>
      </c>
      <c r="B34" s="62" t="s">
        <v>128</v>
      </c>
      <c r="C34" s="63">
        <v>2.6741880530485811E-2</v>
      </c>
      <c r="D34" s="63">
        <v>1.8759609665207136E-2</v>
      </c>
      <c r="F34">
        <f t="shared" si="0"/>
        <v>7.1512817430677619E-8</v>
      </c>
      <c r="G34">
        <f t="shared" si="1"/>
        <v>3.5192295479093296E-8</v>
      </c>
    </row>
    <row r="35" spans="1:7" x14ac:dyDescent="0.25">
      <c r="A35" s="61" t="s">
        <v>129</v>
      </c>
      <c r="B35" s="62" t="s">
        <v>130</v>
      </c>
      <c r="C35" s="63">
        <v>1.7094161871919492E-2</v>
      </c>
      <c r="D35" s="63">
        <v>3.1754762541530757E-2</v>
      </c>
      <c r="F35">
        <f t="shared" si="0"/>
        <v>2.9221037010338609E-8</v>
      </c>
      <c r="G35">
        <f t="shared" si="1"/>
        <v>1.0083649440690048E-7</v>
      </c>
    </row>
    <row r="36" spans="1:7" x14ac:dyDescent="0.25">
      <c r="B36" s="62" t="s">
        <v>134</v>
      </c>
      <c r="C36" s="27">
        <f>SUM(C2:C35)</f>
        <v>100</v>
      </c>
      <c r="D36" s="27">
        <f>SUM(D2:D35)</f>
        <v>100</v>
      </c>
      <c r="F36">
        <f>SUM(F2:F35)</f>
        <v>0.24409445642786765</v>
      </c>
      <c r="G36">
        <f>SUM(G2:G35)</f>
        <v>0.31560044482879501</v>
      </c>
    </row>
    <row r="37" spans="1:7" x14ac:dyDescent="0.25">
      <c r="F37">
        <f>SQRT(F36)</f>
        <v>0.49405916288220753</v>
      </c>
      <c r="G37">
        <f>SQRT(G36)</f>
        <v>0.56178327211549739</v>
      </c>
    </row>
    <row r="38" spans="1:7" x14ac:dyDescent="0.25">
      <c r="E38" t="s">
        <v>136</v>
      </c>
      <c r="F38" s="27">
        <f>F37*100</f>
        <v>49.405916288220752</v>
      </c>
      <c r="G38" s="27">
        <f>G37*100</f>
        <v>56.178327211549743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G1"/>
    </sheetView>
  </sheetViews>
  <sheetFormatPr defaultRowHeight="15" x14ac:dyDescent="0.25"/>
  <cols>
    <col min="2" max="2" width="56.875" bestFit="1" customWidth="1"/>
    <col min="5" max="5" width="23.875" bestFit="1" customWidth="1"/>
    <col min="10" max="10" width="56.875" bestFit="1" customWidth="1"/>
    <col min="13" max="13" width="24.875" bestFit="1" customWidth="1"/>
  </cols>
  <sheetData>
    <row r="1" spans="1:15" x14ac:dyDescent="0.25">
      <c r="A1" s="98" t="s">
        <v>138</v>
      </c>
      <c r="B1" s="98"/>
      <c r="C1" s="98"/>
      <c r="D1" s="98"/>
      <c r="E1" s="98"/>
      <c r="F1" s="98"/>
      <c r="G1" s="98"/>
      <c r="I1" s="98" t="s">
        <v>139</v>
      </c>
      <c r="J1" s="98"/>
      <c r="K1" s="98"/>
      <c r="L1" s="98"/>
      <c r="M1" s="98"/>
      <c r="N1" s="98"/>
      <c r="O1" s="98"/>
    </row>
    <row r="2" spans="1:15" x14ac:dyDescent="0.25">
      <c r="A2" s="58" t="s">
        <v>60</v>
      </c>
      <c r="B2" s="59" t="s">
        <v>61</v>
      </c>
      <c r="C2" s="60" t="s">
        <v>62</v>
      </c>
      <c r="D2" s="60" t="s">
        <v>63</v>
      </c>
      <c r="F2" s="63">
        <v>2015</v>
      </c>
      <c r="G2" s="63">
        <v>2014</v>
      </c>
      <c r="I2" s="76" t="s">
        <v>60</v>
      </c>
      <c r="J2" s="76" t="s">
        <v>61</v>
      </c>
      <c r="K2" s="77" t="s">
        <v>62</v>
      </c>
      <c r="L2" s="77" t="s">
        <v>63</v>
      </c>
      <c r="N2" s="63">
        <v>2015</v>
      </c>
      <c r="O2" s="63">
        <v>2014</v>
      </c>
    </row>
    <row r="3" spans="1:15" ht="39" x14ac:dyDescent="0.25">
      <c r="A3" s="61" t="s">
        <v>64</v>
      </c>
      <c r="B3" s="62" t="s">
        <v>65</v>
      </c>
      <c r="C3" s="63">
        <v>45.868690719522185</v>
      </c>
      <c r="D3" s="63">
        <v>54.211663732596193</v>
      </c>
      <c r="F3" s="63">
        <f>(C3/$C$37)^2</f>
        <v>0.21039367883231808</v>
      </c>
      <c r="G3" s="63">
        <f>(D3/$D$37)^2</f>
        <v>0.29389044846560852</v>
      </c>
      <c r="I3" s="76" t="s">
        <v>102</v>
      </c>
      <c r="J3" s="76" t="s">
        <v>165</v>
      </c>
      <c r="K3" s="78">
        <v>56.027220374935133</v>
      </c>
      <c r="L3" s="78">
        <v>59.841026550296959</v>
      </c>
      <c r="N3" s="63">
        <f t="shared" ref="N3:N24" si="0">(K3/$K$25)^2</f>
        <v>0.31390494229415461</v>
      </c>
      <c r="O3" s="63">
        <f t="shared" ref="O3:O24" si="1">(L3/$L$25)^2</f>
        <v>0.35809484585933443</v>
      </c>
    </row>
    <row r="4" spans="1:15" ht="26.25" x14ac:dyDescent="0.25">
      <c r="A4" s="61" t="s">
        <v>66</v>
      </c>
      <c r="B4" s="62" t="s">
        <v>67</v>
      </c>
      <c r="C4" s="63">
        <v>12.220442072366916</v>
      </c>
      <c r="D4" s="63">
        <v>8.752061351249278</v>
      </c>
      <c r="F4" s="63">
        <f t="shared" ref="F4:F36" si="2">(C4/$C$37)^2</f>
        <v>1.493392044440754E-2</v>
      </c>
      <c r="G4" s="63">
        <f t="shared" ref="G4:G36" si="3">(D4/$D$37)^2</f>
        <v>7.6598577896031337E-3</v>
      </c>
      <c r="I4" s="76" t="s">
        <v>117</v>
      </c>
      <c r="J4" s="76" t="s">
        <v>145</v>
      </c>
      <c r="K4" s="78">
        <v>14.17186856567886</v>
      </c>
      <c r="L4" s="78">
        <v>14.08720813219022</v>
      </c>
      <c r="N4" s="63">
        <f t="shared" si="0"/>
        <v>2.0084185864287653E-2</v>
      </c>
      <c r="O4" s="63">
        <f t="shared" si="1"/>
        <v>1.9844943295964621E-2</v>
      </c>
    </row>
    <row r="5" spans="1:15" ht="26.25" x14ac:dyDescent="0.25">
      <c r="A5" s="61" t="s">
        <v>68</v>
      </c>
      <c r="B5" s="62" t="s">
        <v>69</v>
      </c>
      <c r="C5" s="63">
        <v>9.4454147693386297</v>
      </c>
      <c r="D5" s="63">
        <v>7.4124045770556091</v>
      </c>
      <c r="F5" s="63">
        <f t="shared" si="2"/>
        <v>8.9215860164840316E-3</v>
      </c>
      <c r="G5" s="63">
        <f t="shared" si="3"/>
        <v>5.494374161395494E-3</v>
      </c>
      <c r="I5" s="76" t="s">
        <v>88</v>
      </c>
      <c r="J5" s="76" t="s">
        <v>166</v>
      </c>
      <c r="K5" s="78">
        <v>5.5136567497591171</v>
      </c>
      <c r="L5" s="78">
        <v>4.2239834707045087</v>
      </c>
      <c r="N5" s="63">
        <f t="shared" si="0"/>
        <v>3.040041075416426E-3</v>
      </c>
      <c r="O5" s="63">
        <f t="shared" si="1"/>
        <v>1.7842036360784901E-3</v>
      </c>
    </row>
    <row r="6" spans="1:15" x14ac:dyDescent="0.25">
      <c r="A6" s="61" t="s">
        <v>70</v>
      </c>
      <c r="B6" s="62" t="s">
        <v>71</v>
      </c>
      <c r="C6" s="63">
        <v>6.9691415300768318</v>
      </c>
      <c r="D6" s="63">
        <v>5.791728154070551</v>
      </c>
      <c r="F6" s="63">
        <f t="shared" si="2"/>
        <v>4.8568933666241643E-3</v>
      </c>
      <c r="G6" s="63">
        <f t="shared" si="3"/>
        <v>3.3544115010653471E-3</v>
      </c>
      <c r="I6" s="76" t="s">
        <v>121</v>
      </c>
      <c r="J6" s="76" t="s">
        <v>143</v>
      </c>
      <c r="K6" s="78">
        <v>4.2301460629846073</v>
      </c>
      <c r="L6" s="78">
        <v>4.0104498335361827</v>
      </c>
      <c r="N6" s="63">
        <f t="shared" si="0"/>
        <v>1.7894135714184166E-3</v>
      </c>
      <c r="O6" s="63">
        <f t="shared" si="1"/>
        <v>1.6083707867310393E-3</v>
      </c>
    </row>
    <row r="7" spans="1:15" ht="26.25" x14ac:dyDescent="0.25">
      <c r="A7" s="61" t="s">
        <v>72</v>
      </c>
      <c r="B7" s="62" t="s">
        <v>73</v>
      </c>
      <c r="C7" s="63">
        <v>4.1887283581602581</v>
      </c>
      <c r="D7" s="63">
        <v>3.7022650733950857</v>
      </c>
      <c r="F7" s="63">
        <f t="shared" si="2"/>
        <v>1.7545445258455932E-3</v>
      </c>
      <c r="G7" s="63">
        <f t="shared" si="3"/>
        <v>1.3706766673681119E-3</v>
      </c>
      <c r="I7" s="76" t="s">
        <v>150</v>
      </c>
      <c r="J7" s="76" t="s">
        <v>158</v>
      </c>
      <c r="K7" s="78">
        <v>4.0037013179996004</v>
      </c>
      <c r="L7" s="78">
        <v>4.8020350581359246</v>
      </c>
      <c r="N7" s="63">
        <f t="shared" si="0"/>
        <v>1.6029624243751736E-3</v>
      </c>
      <c r="O7" s="63">
        <f t="shared" si="1"/>
        <v>2.3059540699566488E-3</v>
      </c>
    </row>
    <row r="8" spans="1:15" ht="39" x14ac:dyDescent="0.25">
      <c r="A8" s="61" t="s">
        <v>74</v>
      </c>
      <c r="B8" s="62" t="s">
        <v>75</v>
      </c>
      <c r="C8" s="63">
        <v>2.7959734561598122</v>
      </c>
      <c r="D8" s="63">
        <v>2.3805722763428556</v>
      </c>
      <c r="F8" s="63">
        <f t="shared" si="2"/>
        <v>7.8174675675502458E-4</v>
      </c>
      <c r="G8" s="63">
        <f t="shared" si="3"/>
        <v>5.667124362892206E-4</v>
      </c>
      <c r="I8" s="76" t="s">
        <v>84</v>
      </c>
      <c r="J8" s="76" t="s">
        <v>144</v>
      </c>
      <c r="K8" s="78">
        <v>3.3285578947620595</v>
      </c>
      <c r="L8" s="78">
        <v>3.2833111965855384</v>
      </c>
      <c r="N8" s="63">
        <f t="shared" si="0"/>
        <v>1.107929765878283E-3</v>
      </c>
      <c r="O8" s="63">
        <f t="shared" si="1"/>
        <v>1.0780132413623956E-3</v>
      </c>
    </row>
    <row r="9" spans="1:15" x14ac:dyDescent="0.25">
      <c r="A9" s="61" t="s">
        <v>76</v>
      </c>
      <c r="B9" s="62" t="s">
        <v>77</v>
      </c>
      <c r="C9" s="63">
        <v>2.5185533296746461</v>
      </c>
      <c r="D9" s="63">
        <v>3.0549639508210227</v>
      </c>
      <c r="F9" s="63">
        <f t="shared" si="2"/>
        <v>6.3431108744152465E-4</v>
      </c>
      <c r="G9" s="63">
        <f t="shared" si="3"/>
        <v>9.3328047408159926E-4</v>
      </c>
      <c r="I9" s="76" t="s">
        <v>151</v>
      </c>
      <c r="J9" s="76" t="s">
        <v>160</v>
      </c>
      <c r="K9" s="78">
        <v>2.0410274583295398</v>
      </c>
      <c r="L9" s="78">
        <v>1.5442685886088661</v>
      </c>
      <c r="N9" s="63">
        <f t="shared" si="0"/>
        <v>4.1657930856551394E-4</v>
      </c>
      <c r="O9" s="63">
        <f t="shared" si="1"/>
        <v>2.3847654737640185E-4</v>
      </c>
    </row>
    <row r="10" spans="1:15" ht="26.25" x14ac:dyDescent="0.25">
      <c r="A10" s="61" t="s">
        <v>78</v>
      </c>
      <c r="B10" s="62" t="s">
        <v>79</v>
      </c>
      <c r="C10" s="63">
        <v>2.1016453856129451</v>
      </c>
      <c r="D10" s="63">
        <v>1.4578717725362738</v>
      </c>
      <c r="F10" s="63">
        <f t="shared" si="2"/>
        <v>4.4169133268681838E-4</v>
      </c>
      <c r="G10" s="63">
        <f t="shared" si="3"/>
        <v>2.1253901051580571E-4</v>
      </c>
      <c r="I10" s="76" t="s">
        <v>66</v>
      </c>
      <c r="J10" s="76" t="s">
        <v>159</v>
      </c>
      <c r="K10" s="78">
        <v>1.8397111584562469</v>
      </c>
      <c r="L10" s="78">
        <v>1.5214182715210065</v>
      </c>
      <c r="N10" s="63">
        <f t="shared" si="0"/>
        <v>3.3845371465484247E-4</v>
      </c>
      <c r="O10" s="63">
        <f t="shared" si="1"/>
        <v>2.3147135569179665E-4</v>
      </c>
    </row>
    <row r="11" spans="1:15" x14ac:dyDescent="0.25">
      <c r="A11" s="61" t="s">
        <v>80</v>
      </c>
      <c r="B11" s="62" t="s">
        <v>81</v>
      </c>
      <c r="C11" s="63">
        <v>1.7399547966450857</v>
      </c>
      <c r="D11" s="63">
        <v>1.1747168942846204</v>
      </c>
      <c r="F11" s="63">
        <f t="shared" si="2"/>
        <v>3.0274426943682417E-4</v>
      </c>
      <c r="G11" s="63">
        <f t="shared" si="3"/>
        <v>1.3799597817177041E-4</v>
      </c>
      <c r="I11" s="76" t="s">
        <v>90</v>
      </c>
      <c r="J11" s="76" t="s">
        <v>157</v>
      </c>
      <c r="K11" s="78">
        <v>1.0031146224934011</v>
      </c>
      <c r="L11" s="78">
        <v>0.96750717411479326</v>
      </c>
      <c r="N11" s="63">
        <f t="shared" si="0"/>
        <v>1.0062389458600784E-4</v>
      </c>
      <c r="O11" s="63">
        <f t="shared" si="1"/>
        <v>9.3607013196359275E-5</v>
      </c>
    </row>
    <row r="12" spans="1:15" x14ac:dyDescent="0.25">
      <c r="A12" s="61" t="s">
        <v>82</v>
      </c>
      <c r="B12" s="62" t="s">
        <v>83</v>
      </c>
      <c r="C12" s="63">
        <v>1.4607964823975184</v>
      </c>
      <c r="D12" s="63">
        <v>1.1893550725924094</v>
      </c>
      <c r="F12" s="63">
        <f t="shared" si="2"/>
        <v>2.1339263629849633E-4</v>
      </c>
      <c r="G12" s="63">
        <f t="shared" si="3"/>
        <v>1.4145654887012956E-4</v>
      </c>
      <c r="I12" s="76" t="s">
        <v>154</v>
      </c>
      <c r="J12" s="76" t="s">
        <v>163</v>
      </c>
      <c r="K12" s="78">
        <v>0.99842738899244576</v>
      </c>
      <c r="L12" s="78">
        <v>0.72229007979958526</v>
      </c>
      <c r="N12" s="63">
        <f t="shared" si="0"/>
        <v>9.9685725109027216E-5</v>
      </c>
      <c r="O12" s="63">
        <f t="shared" si="1"/>
        <v>5.2170295937689112E-5</v>
      </c>
    </row>
    <row r="13" spans="1:15" x14ac:dyDescent="0.25">
      <c r="A13" s="61" t="s">
        <v>84</v>
      </c>
      <c r="B13" s="62" t="s">
        <v>85</v>
      </c>
      <c r="C13" s="63">
        <v>1.4244581174331696</v>
      </c>
      <c r="D13" s="63">
        <v>1.2893736984719284</v>
      </c>
      <c r="F13" s="63">
        <f t="shared" si="2"/>
        <v>2.0290809283212495E-4</v>
      </c>
      <c r="G13" s="63">
        <f t="shared" si="3"/>
        <v>1.6624845343111795E-4</v>
      </c>
      <c r="I13" s="76" t="s">
        <v>156</v>
      </c>
      <c r="J13" s="76" t="s">
        <v>167</v>
      </c>
      <c r="K13" s="78">
        <v>0.99677974251008483</v>
      </c>
      <c r="L13" s="78">
        <v>0.73053201507796628</v>
      </c>
      <c r="N13" s="63">
        <f t="shared" si="0"/>
        <v>9.9356985507847084E-5</v>
      </c>
      <c r="O13" s="63">
        <f t="shared" si="1"/>
        <v>5.3367702505387384E-5</v>
      </c>
    </row>
    <row r="14" spans="1:15" x14ac:dyDescent="0.25">
      <c r="A14" s="61" t="s">
        <v>86</v>
      </c>
      <c r="B14" s="62" t="s">
        <v>87</v>
      </c>
      <c r="C14" s="63">
        <v>1.3825985481810714</v>
      </c>
      <c r="D14" s="63">
        <v>3.6522923586194223</v>
      </c>
      <c r="F14" s="63">
        <f t="shared" si="2"/>
        <v>1.9115787454324063E-4</v>
      </c>
      <c r="G14" s="63">
        <f t="shared" si="3"/>
        <v>1.3339239472829824E-3</v>
      </c>
      <c r="I14" s="76" t="s">
        <v>76</v>
      </c>
      <c r="J14" s="76" t="s">
        <v>77</v>
      </c>
      <c r="K14" s="78">
        <v>0.95253633859737763</v>
      </c>
      <c r="L14" s="78">
        <v>0.72967731955456183</v>
      </c>
      <c r="N14" s="63">
        <f t="shared" si="0"/>
        <v>9.0732547634849792E-5</v>
      </c>
      <c r="O14" s="63">
        <f t="shared" si="1"/>
        <v>5.3242899067232998E-5</v>
      </c>
    </row>
    <row r="15" spans="1:15" x14ac:dyDescent="0.25">
      <c r="A15" s="61" t="s">
        <v>88</v>
      </c>
      <c r="B15" s="62" t="s">
        <v>89</v>
      </c>
      <c r="C15" s="63">
        <v>1.0335081847865963</v>
      </c>
      <c r="D15" s="63">
        <v>1.0996851176805431</v>
      </c>
      <c r="F15" s="63">
        <f t="shared" si="2"/>
        <v>1.0681391680208852E-4</v>
      </c>
      <c r="G15" s="63">
        <f t="shared" si="3"/>
        <v>1.20930735804807E-4</v>
      </c>
      <c r="I15" s="76" t="s">
        <v>155</v>
      </c>
      <c r="J15" s="76" t="s">
        <v>164</v>
      </c>
      <c r="K15" s="78">
        <v>0.87922608310750172</v>
      </c>
      <c r="L15" s="78">
        <v>0.77124095660010705</v>
      </c>
      <c r="N15" s="63">
        <f t="shared" si="0"/>
        <v>7.7303850521655927E-5</v>
      </c>
      <c r="O15" s="63">
        <f t="shared" si="1"/>
        <v>5.9481261313744808E-5</v>
      </c>
    </row>
    <row r="16" spans="1:15" x14ac:dyDescent="0.25">
      <c r="A16" s="61" t="s">
        <v>90</v>
      </c>
      <c r="B16" s="62" t="s">
        <v>91</v>
      </c>
      <c r="C16" s="63">
        <v>0.89648146736068191</v>
      </c>
      <c r="D16" s="63">
        <v>0.27264267047466517</v>
      </c>
      <c r="F16" s="63">
        <f t="shared" si="2"/>
        <v>8.0367902132116146E-5</v>
      </c>
      <c r="G16" s="63">
        <f t="shared" si="3"/>
        <v>7.4334025763556859E-6</v>
      </c>
      <c r="I16" s="76" t="s">
        <v>152</v>
      </c>
      <c r="J16" s="76" t="s">
        <v>161</v>
      </c>
      <c r="K16" s="78">
        <v>0.84008587842974625</v>
      </c>
      <c r="L16" s="78">
        <v>0.51052807483182594</v>
      </c>
      <c r="N16" s="63">
        <f t="shared" si="0"/>
        <v>7.0574428313707817E-5</v>
      </c>
      <c r="O16" s="63">
        <f t="shared" si="1"/>
        <v>2.6063891519149036E-5</v>
      </c>
    </row>
    <row r="17" spans="1:15" ht="26.25" x14ac:dyDescent="0.25">
      <c r="A17" s="61" t="s">
        <v>92</v>
      </c>
      <c r="B17" s="62" t="s">
        <v>93</v>
      </c>
      <c r="C17" s="63">
        <v>0.68564018148208628</v>
      </c>
      <c r="D17" s="63">
        <v>0.5284465150056995</v>
      </c>
      <c r="F17" s="63">
        <f t="shared" si="2"/>
        <v>4.7010245846278819E-5</v>
      </c>
      <c r="G17" s="63">
        <f t="shared" si="3"/>
        <v>2.7925571922166897E-5</v>
      </c>
      <c r="I17" s="79">
        <v>95</v>
      </c>
      <c r="J17" s="76" t="s">
        <v>168</v>
      </c>
      <c r="K17" s="78">
        <v>0.64997552635128064</v>
      </c>
      <c r="L17" s="78">
        <v>0.6867642559932956</v>
      </c>
      <c r="N17" s="63">
        <f t="shared" si="0"/>
        <v>4.2246818485562422E-5</v>
      </c>
      <c r="O17" s="63">
        <f t="shared" si="1"/>
        <v>4.7164514331002475E-5</v>
      </c>
    </row>
    <row r="18" spans="1:15" ht="26.25" x14ac:dyDescent="0.25">
      <c r="A18" s="61" t="s">
        <v>94</v>
      </c>
      <c r="B18" s="62" t="s">
        <v>95</v>
      </c>
      <c r="C18" s="63">
        <v>0.67669810859774471</v>
      </c>
      <c r="D18" s="63">
        <v>0.757923504856721</v>
      </c>
      <c r="F18" s="63">
        <f t="shared" si="2"/>
        <v>4.5792033017976514E-5</v>
      </c>
      <c r="G18" s="63">
        <f t="shared" si="3"/>
        <v>5.7444803921429604E-5</v>
      </c>
      <c r="I18" s="76" t="s">
        <v>149</v>
      </c>
      <c r="J18" s="76" t="s">
        <v>142</v>
      </c>
      <c r="K18" s="78">
        <v>0.62000594146072974</v>
      </c>
      <c r="L18" s="78">
        <v>0.44190974033763303</v>
      </c>
      <c r="N18" s="63">
        <f t="shared" si="0"/>
        <v>3.844073674466057E-5</v>
      </c>
      <c r="O18" s="63">
        <f t="shared" si="1"/>
        <v>1.9528421860527424E-5</v>
      </c>
    </row>
    <row r="19" spans="1:15" x14ac:dyDescent="0.25">
      <c r="A19" s="61" t="s">
        <v>96</v>
      </c>
      <c r="B19" s="62" t="s">
        <v>97</v>
      </c>
      <c r="C19" s="63">
        <v>0.62557327733358026</v>
      </c>
      <c r="D19" s="63">
        <v>0.64645557064923331</v>
      </c>
      <c r="F19" s="63">
        <f t="shared" si="2"/>
        <v>3.9134192531387651E-5</v>
      </c>
      <c r="G19" s="63">
        <f t="shared" si="3"/>
        <v>4.1790480482342584E-5</v>
      </c>
      <c r="I19" s="76" t="s">
        <v>148</v>
      </c>
      <c r="J19" s="76" t="s">
        <v>141</v>
      </c>
      <c r="K19" s="78">
        <v>0.48521861452467813</v>
      </c>
      <c r="L19" s="78">
        <v>0.41833573099168658</v>
      </c>
      <c r="N19" s="63">
        <f t="shared" si="0"/>
        <v>2.3543710388124812E-5</v>
      </c>
      <c r="O19" s="63">
        <f t="shared" si="1"/>
        <v>1.750047838243487E-5</v>
      </c>
    </row>
    <row r="20" spans="1:15" x14ac:dyDescent="0.25">
      <c r="A20" s="61" t="s">
        <v>98</v>
      </c>
      <c r="B20" s="62" t="s">
        <v>99</v>
      </c>
      <c r="C20" s="63">
        <v>0.5768644344202154</v>
      </c>
      <c r="D20" s="63">
        <v>0</v>
      </c>
      <c r="F20" s="63">
        <f t="shared" si="2"/>
        <v>3.3277257569895493E-5</v>
      </c>
      <c r="G20" s="63">
        <f t="shared" si="3"/>
        <v>0</v>
      </c>
      <c r="I20" s="76" t="s">
        <v>119</v>
      </c>
      <c r="J20" s="76" t="s">
        <v>120</v>
      </c>
      <c r="K20" s="78">
        <v>0.45064008650984078</v>
      </c>
      <c r="L20" s="78">
        <v>0.41925159520589184</v>
      </c>
      <c r="N20" s="63">
        <f t="shared" si="0"/>
        <v>2.030764875695967E-5</v>
      </c>
      <c r="O20" s="63">
        <f t="shared" si="1"/>
        <v>1.7577190008268493E-5</v>
      </c>
    </row>
    <row r="21" spans="1:15" x14ac:dyDescent="0.25">
      <c r="A21" s="61" t="s">
        <v>100</v>
      </c>
      <c r="B21" s="62" t="s">
        <v>101</v>
      </c>
      <c r="C21" s="63">
        <v>0.4684030329834612</v>
      </c>
      <c r="D21" s="63">
        <v>0.27710323964160638</v>
      </c>
      <c r="F21" s="63">
        <f t="shared" si="2"/>
        <v>2.1940140130810547E-5</v>
      </c>
      <c r="G21" s="63">
        <f t="shared" si="3"/>
        <v>7.6786205419873528E-6</v>
      </c>
      <c r="I21" s="76" t="s">
        <v>153</v>
      </c>
      <c r="J21" s="76" t="s">
        <v>162</v>
      </c>
      <c r="K21" s="78">
        <v>0.29306329328072334</v>
      </c>
      <c r="L21" s="78">
        <v>6.1827116027602574E-2</v>
      </c>
      <c r="N21" s="63">
        <f t="shared" si="0"/>
        <v>8.5886093868543219E-6</v>
      </c>
      <c r="O21" s="63">
        <f t="shared" si="1"/>
        <v>3.8225922762906298E-7</v>
      </c>
    </row>
    <row r="22" spans="1:15" x14ac:dyDescent="0.25">
      <c r="A22" s="61" t="s">
        <v>102</v>
      </c>
      <c r="B22" s="62" t="s">
        <v>103</v>
      </c>
      <c r="C22" s="63">
        <v>0.43580699831768216</v>
      </c>
      <c r="D22" s="63">
        <v>0.37022531357718053</v>
      </c>
      <c r="F22" s="63">
        <f t="shared" si="2"/>
        <v>1.899277397826682E-5</v>
      </c>
      <c r="G22" s="63">
        <f t="shared" si="3"/>
        <v>1.3706678281332165E-5</v>
      </c>
      <c r="I22" s="76" t="s">
        <v>72</v>
      </c>
      <c r="J22" s="76" t="s">
        <v>73</v>
      </c>
      <c r="K22" s="78">
        <v>0.25357483275980836</v>
      </c>
      <c r="L22" s="78">
        <v>4.975573152310922E-2</v>
      </c>
      <c r="N22" s="63">
        <f t="shared" si="0"/>
        <v>6.4300195809164758E-6</v>
      </c>
      <c r="O22" s="63">
        <f t="shared" si="1"/>
        <v>2.4756328193997238E-7</v>
      </c>
    </row>
    <row r="23" spans="1:15" x14ac:dyDescent="0.25">
      <c r="A23" s="64" t="s">
        <v>104</v>
      </c>
      <c r="B23" s="62" t="s">
        <v>105</v>
      </c>
      <c r="C23" s="63">
        <v>0.43461849882975157</v>
      </c>
      <c r="D23" s="63">
        <v>0.32688708108122316</v>
      </c>
      <c r="F23" s="63">
        <f t="shared" si="2"/>
        <v>1.8889323952502673E-5</v>
      </c>
      <c r="G23" s="63">
        <f t="shared" si="3"/>
        <v>1.0685516377780216E-5</v>
      </c>
      <c r="I23" s="76" t="s">
        <v>147</v>
      </c>
      <c r="J23" s="76" t="s">
        <v>140</v>
      </c>
      <c r="K23" s="78">
        <v>0.21826831252559101</v>
      </c>
      <c r="L23" s="78">
        <v>1.984616640945339E-2</v>
      </c>
      <c r="N23" s="63">
        <f t="shared" si="0"/>
        <v>4.7641056252769055E-6</v>
      </c>
      <c r="O23" s="63">
        <f t="shared" si="1"/>
        <v>3.9387032115171597E-8</v>
      </c>
    </row>
    <row r="24" spans="1:15" ht="39" x14ac:dyDescent="0.25">
      <c r="A24" s="61" t="s">
        <v>106</v>
      </c>
      <c r="B24" s="62" t="s">
        <v>107</v>
      </c>
      <c r="C24" s="63">
        <v>0.38747672152114798</v>
      </c>
      <c r="D24" s="63">
        <v>0.39915810827128217</v>
      </c>
      <c r="F24" s="63">
        <f t="shared" si="2"/>
        <v>1.5013820972077728E-5</v>
      </c>
      <c r="G24" s="63">
        <f t="shared" si="3"/>
        <v>1.5932719539870865E-5</v>
      </c>
      <c r="I24" s="76" t="s">
        <v>127</v>
      </c>
      <c r="J24" s="76" t="s">
        <v>146</v>
      </c>
      <c r="K24" s="78">
        <v>0.20319375555162478</v>
      </c>
      <c r="L24" s="78">
        <v>0.1568329419532821</v>
      </c>
      <c r="N24" s="63">
        <f t="shared" si="0"/>
        <v>4.1287702295173428E-6</v>
      </c>
      <c r="O24" s="63">
        <f t="shared" si="1"/>
        <v>2.4596571681721539E-6</v>
      </c>
    </row>
    <row r="25" spans="1:15" x14ac:dyDescent="0.25">
      <c r="A25" s="61" t="s">
        <v>108</v>
      </c>
      <c r="B25" s="62" t="s">
        <v>109</v>
      </c>
      <c r="C25" s="63">
        <v>0.33263044958039134</v>
      </c>
      <c r="D25" s="63">
        <v>0.10638380113108982</v>
      </c>
      <c r="F25" s="63">
        <f t="shared" si="2"/>
        <v>1.1064301598805327E-5</v>
      </c>
      <c r="G25" s="63">
        <f t="shared" si="3"/>
        <v>1.1317513143099269E-6</v>
      </c>
      <c r="I25" s="61"/>
      <c r="J25" s="62" t="s">
        <v>0</v>
      </c>
      <c r="K25" s="63">
        <v>100.00000000000001</v>
      </c>
      <c r="L25" s="63">
        <v>100.00000000000001</v>
      </c>
      <c r="N25" s="63">
        <f>SUM(N3:N24)</f>
        <v>0.34297123586962197</v>
      </c>
      <c r="O25" s="63">
        <f>SUM(O3:O24)</f>
        <v>0.38562911132732758</v>
      </c>
    </row>
    <row r="26" spans="1:15" x14ac:dyDescent="0.25">
      <c r="A26" s="14">
        <v>99</v>
      </c>
      <c r="B26" s="62" t="s">
        <v>110</v>
      </c>
      <c r="C26" s="63">
        <v>0.32198800885664297</v>
      </c>
      <c r="D26" s="63">
        <v>0.50971042964969426</v>
      </c>
      <c r="F26" s="63">
        <f t="shared" si="2"/>
        <v>1.036762778474656E-5</v>
      </c>
      <c r="G26" s="63">
        <f t="shared" si="3"/>
        <v>2.5980472209367588E-5</v>
      </c>
      <c r="I26" s="14"/>
      <c r="J26" s="62"/>
      <c r="K26" s="63"/>
      <c r="L26" s="63"/>
      <c r="N26" s="63">
        <f>SQRT(N25)</f>
        <v>0.58563746112217063</v>
      </c>
      <c r="O26" s="63">
        <f>SQRT(O25)</f>
        <v>0.62099042772600577</v>
      </c>
    </row>
    <row r="27" spans="1:15" x14ac:dyDescent="0.25">
      <c r="A27" s="61" t="s">
        <v>111</v>
      </c>
      <c r="B27" s="62" t="s">
        <v>112</v>
      </c>
      <c r="C27" s="63">
        <v>0.31274345302311196</v>
      </c>
      <c r="D27" s="63">
        <v>2.3629015102414699E-4</v>
      </c>
      <c r="F27" s="63">
        <f t="shared" si="2"/>
        <v>9.7808467408819436E-6</v>
      </c>
      <c r="G27" s="63">
        <f t="shared" si="3"/>
        <v>5.5833035471014201E-12</v>
      </c>
      <c r="I27" s="61"/>
      <c r="J27" s="62"/>
      <c r="K27" s="63"/>
      <c r="L27" s="63"/>
      <c r="M27" s="74" t="s">
        <v>169</v>
      </c>
      <c r="N27" s="60">
        <f>N26*100</f>
        <v>58.563746112217061</v>
      </c>
      <c r="O27" s="60">
        <f>O26*100</f>
        <v>62.099042772600576</v>
      </c>
    </row>
    <row r="28" spans="1:15" x14ac:dyDescent="0.25">
      <c r="A28" s="61" t="s">
        <v>113</v>
      </c>
      <c r="B28" s="62" t="s">
        <v>114</v>
      </c>
      <c r="C28" s="63">
        <v>0.14962692006886838</v>
      </c>
      <c r="D28" s="63">
        <v>0.17452038926915833</v>
      </c>
      <c r="F28" s="63">
        <f t="shared" si="2"/>
        <v>2.2388215209295524E-6</v>
      </c>
      <c r="G28" s="63">
        <f t="shared" si="3"/>
        <v>3.0457366270658554E-6</v>
      </c>
      <c r="I28" s="61"/>
      <c r="J28" s="62"/>
      <c r="K28" s="63"/>
      <c r="L28" s="63"/>
      <c r="M28" s="74"/>
      <c r="N28" s="63"/>
      <c r="O28" s="63"/>
    </row>
    <row r="29" spans="1:15" x14ac:dyDescent="0.25">
      <c r="A29" s="61" t="s">
        <v>115</v>
      </c>
      <c r="B29" s="62" t="s">
        <v>116</v>
      </c>
      <c r="C29" s="63">
        <v>0.13591295585371582</v>
      </c>
      <c r="D29" s="63">
        <v>0.14485568882385658</v>
      </c>
      <c r="F29" s="63">
        <f t="shared" si="2"/>
        <v>1.8472331568894107E-6</v>
      </c>
      <c r="G29" s="63">
        <f t="shared" si="3"/>
        <v>2.0983170584633966E-6</v>
      </c>
      <c r="I29" s="61"/>
      <c r="J29" s="62"/>
      <c r="K29" s="63"/>
      <c r="L29" s="63"/>
      <c r="M29" s="74" t="s">
        <v>137</v>
      </c>
      <c r="N29" s="60">
        <v>2015</v>
      </c>
      <c r="O29" s="60">
        <v>2014</v>
      </c>
    </row>
    <row r="30" spans="1:15" x14ac:dyDescent="0.25">
      <c r="A30" s="61" t="s">
        <v>117</v>
      </c>
      <c r="B30" s="62" t="s">
        <v>118</v>
      </c>
      <c r="C30" s="63">
        <v>0.12962398725613578</v>
      </c>
      <c r="D30" s="63">
        <v>8.1966592226305812E-2</v>
      </c>
      <c r="F30" s="63">
        <f t="shared" si="2"/>
        <v>1.6802378072178851E-6</v>
      </c>
      <c r="G30" s="63">
        <f t="shared" si="3"/>
        <v>6.7185222411934969E-7</v>
      </c>
      <c r="I30" s="61"/>
      <c r="J30" s="62"/>
      <c r="K30" s="63"/>
      <c r="L30" s="63"/>
      <c r="N30" s="63">
        <v>0.37777106124832976</v>
      </c>
      <c r="O30" s="63">
        <v>0.36050170506421397</v>
      </c>
    </row>
    <row r="31" spans="1:15" x14ac:dyDescent="0.25">
      <c r="A31" s="61" t="s">
        <v>119</v>
      </c>
      <c r="B31" s="62" t="s">
        <v>120</v>
      </c>
      <c r="C31" s="63">
        <v>8.5938628354521915E-2</v>
      </c>
      <c r="D31" s="63">
        <v>4.4051981553628279E-2</v>
      </c>
      <c r="F31" s="63">
        <f t="shared" si="2"/>
        <v>7.3854478434566381E-7</v>
      </c>
      <c r="G31" s="63">
        <f t="shared" si="3"/>
        <v>1.9405770788012059E-7</v>
      </c>
      <c r="I31" s="61"/>
      <c r="J31" s="62"/>
      <c r="K31" s="63"/>
      <c r="L31" s="63"/>
      <c r="N31" s="63">
        <v>2.4170451579417315E-2</v>
      </c>
      <c r="O31" s="63">
        <v>2.306552804166254E-2</v>
      </c>
    </row>
    <row r="32" spans="1:15" x14ac:dyDescent="0.25">
      <c r="A32" s="61" t="s">
        <v>121</v>
      </c>
      <c r="B32" s="62" t="s">
        <v>122</v>
      </c>
      <c r="C32" s="63">
        <v>7.2045126513819488E-2</v>
      </c>
      <c r="D32" s="63">
        <v>8.6120200512402531E-3</v>
      </c>
      <c r="F32" s="63">
        <f t="shared" si="2"/>
        <v>5.1905002543922567E-7</v>
      </c>
      <c r="G32" s="63">
        <f t="shared" si="3"/>
        <v>7.4166889362964177E-9</v>
      </c>
      <c r="I32" s="61"/>
      <c r="J32" s="62"/>
      <c r="K32" s="63"/>
      <c r="L32" s="63"/>
      <c r="N32" s="63">
        <v>3.6585583358620566E-3</v>
      </c>
      <c r="O32" s="63">
        <v>3.4913116790811255E-3</v>
      </c>
    </row>
    <row r="33" spans="1:15" x14ac:dyDescent="0.25">
      <c r="A33" s="61" t="s">
        <v>123</v>
      </c>
      <c r="B33" s="62" t="s">
        <v>124</v>
      </c>
      <c r="C33" s="63">
        <v>4.4809530889155846E-2</v>
      </c>
      <c r="D33" s="63">
        <v>0.13134791426811984</v>
      </c>
      <c r="F33" s="63">
        <f t="shared" si="2"/>
        <v>2.0078940585062119E-7</v>
      </c>
      <c r="G33" s="63">
        <f t="shared" si="3"/>
        <v>1.7252274582585361E-6</v>
      </c>
      <c r="I33" s="61"/>
      <c r="J33" s="62"/>
      <c r="K33" s="63"/>
      <c r="L33" s="63"/>
      <c r="N33" s="63">
        <v>2.1534820667252915E-3</v>
      </c>
      <c r="O33" s="63">
        <v>2.0550381871875249E-3</v>
      </c>
    </row>
    <row r="34" spans="1:15" x14ac:dyDescent="0.25">
      <c r="A34" s="61" t="s">
        <v>125</v>
      </c>
      <c r="B34" s="62" t="s">
        <v>126</v>
      </c>
      <c r="C34" s="63">
        <v>3.3376425999212415E-2</v>
      </c>
      <c r="D34" s="63">
        <v>4.4873957391613423E-6</v>
      </c>
      <c r="F34" s="63">
        <f t="shared" si="2"/>
        <v>1.1139858124809024E-7</v>
      </c>
      <c r="G34" s="63">
        <f t="shared" si="3"/>
        <v>2.0136720519843373E-15</v>
      </c>
      <c r="I34" s="61"/>
      <c r="J34" s="62"/>
      <c r="K34" s="63"/>
      <c r="L34" s="63"/>
      <c r="N34" s="63">
        <v>1.9290961517577901E-3</v>
      </c>
      <c r="O34" s="63">
        <v>1.8409098082935056E-3</v>
      </c>
    </row>
    <row r="35" spans="1:15" x14ac:dyDescent="0.25">
      <c r="A35" s="61" t="s">
        <v>127</v>
      </c>
      <c r="B35" s="62" t="s">
        <v>128</v>
      </c>
      <c r="C35" s="63">
        <v>2.6741880530485811E-2</v>
      </c>
      <c r="D35" s="63">
        <v>1.8759609665207136E-2</v>
      </c>
      <c r="F35" s="63">
        <f t="shared" si="2"/>
        <v>7.1512817430677619E-8</v>
      </c>
      <c r="G35" s="63">
        <f t="shared" si="3"/>
        <v>3.5192295479093296E-8</v>
      </c>
      <c r="I35" s="61"/>
      <c r="J35" s="62"/>
      <c r="K35" s="63"/>
      <c r="L35" s="63"/>
      <c r="N35" s="63">
        <v>1.3333456949914566E-3</v>
      </c>
      <c r="O35" s="63">
        <v>1.2723933773436298E-3</v>
      </c>
    </row>
    <row r="36" spans="1:15" x14ac:dyDescent="0.25">
      <c r="A36" s="61" t="s">
        <v>129</v>
      </c>
      <c r="B36" s="62" t="s">
        <v>130</v>
      </c>
      <c r="C36" s="63">
        <v>1.7094161871919492E-2</v>
      </c>
      <c r="D36" s="63">
        <v>3.1754762541530757E-2</v>
      </c>
      <c r="F36" s="63">
        <f t="shared" si="2"/>
        <v>2.9221037010338609E-8</v>
      </c>
      <c r="G36" s="63">
        <f t="shared" si="3"/>
        <v>1.0083649440690048E-7</v>
      </c>
      <c r="I36" s="61"/>
      <c r="J36" s="62"/>
      <c r="K36" s="63"/>
      <c r="L36" s="63"/>
      <c r="N36" s="63">
        <v>5.0133523333767589E-4</v>
      </c>
      <c r="O36" s="63">
        <v>4.7841728752270006E-4</v>
      </c>
    </row>
    <row r="37" spans="1:15" x14ac:dyDescent="0.25">
      <c r="B37" s="62" t="s">
        <v>134</v>
      </c>
      <c r="C37" s="27">
        <f>SUM(C3:C36)</f>
        <v>100</v>
      </c>
      <c r="D37" s="27">
        <f>SUM(D3:D36)</f>
        <v>100</v>
      </c>
      <c r="F37" s="63">
        <f>SUM(F3:F36)</f>
        <v>0.24409445642786765</v>
      </c>
      <c r="G37" s="63">
        <f>SUM(G3:G36)</f>
        <v>0.31560044482879501</v>
      </c>
      <c r="J37" s="62"/>
      <c r="K37" s="27"/>
      <c r="L37" s="27"/>
      <c r="N37" s="63">
        <v>4.0731445014582105E-4</v>
      </c>
      <c r="O37" s="63">
        <v>3.886945529645449E-4</v>
      </c>
    </row>
    <row r="38" spans="1:15" x14ac:dyDescent="0.25">
      <c r="F38" s="63">
        <f>SQRT(F37)</f>
        <v>0.49405916288220753</v>
      </c>
      <c r="G38" s="63">
        <f>SQRT(G37)</f>
        <v>0.56178327211549739</v>
      </c>
      <c r="N38" s="63">
        <v>0.41192464476056712</v>
      </c>
      <c r="O38" s="63">
        <v>0.39309399799826955</v>
      </c>
    </row>
    <row r="39" spans="1:15" x14ac:dyDescent="0.25">
      <c r="E39" s="74" t="s">
        <v>136</v>
      </c>
      <c r="F39" s="60">
        <f>F38*100</f>
        <v>49.405916288220752</v>
      </c>
      <c r="G39" s="60">
        <f>G38*100</f>
        <v>56.178327211549743</v>
      </c>
      <c r="N39" s="63">
        <v>0.64181355919033611</v>
      </c>
      <c r="O39" s="63">
        <v>0.62697208709660235</v>
      </c>
    </row>
    <row r="40" spans="1:15" x14ac:dyDescent="0.25">
      <c r="F40" s="63"/>
      <c r="G40" s="63"/>
      <c r="N40" s="60">
        <v>64.181355919033606</v>
      </c>
      <c r="O40" s="60">
        <v>62.697208709660238</v>
      </c>
    </row>
    <row r="41" spans="1:15" x14ac:dyDescent="0.25">
      <c r="A41" s="90"/>
      <c r="B41" s="90"/>
      <c r="C41" s="90"/>
      <c r="E41" s="74" t="s">
        <v>137</v>
      </c>
      <c r="F41" s="60">
        <v>2015</v>
      </c>
      <c r="G41" s="60">
        <v>2014</v>
      </c>
      <c r="I41" s="90"/>
      <c r="J41" s="90"/>
      <c r="K41" s="90"/>
      <c r="N41" s="63"/>
      <c r="O41" s="63"/>
    </row>
    <row r="42" spans="1:15" x14ac:dyDescent="0.25">
      <c r="A42" s="43"/>
      <c r="B42" s="43"/>
      <c r="C42" s="43"/>
      <c r="F42" s="63">
        <v>0.21039367883231808</v>
      </c>
      <c r="G42" s="63">
        <v>0.29389044846560852</v>
      </c>
      <c r="I42" s="43"/>
      <c r="J42" s="43"/>
      <c r="K42" s="43"/>
      <c r="N42" s="63"/>
      <c r="O42" s="63"/>
    </row>
    <row r="43" spans="1:15" x14ac:dyDescent="0.25">
      <c r="F43" s="63">
        <v>1.493392044440754E-2</v>
      </c>
      <c r="G43" s="63">
        <v>7.6598577896031337E-3</v>
      </c>
      <c r="N43" s="60"/>
      <c r="O43" s="60"/>
    </row>
    <row r="44" spans="1:15" x14ac:dyDescent="0.25">
      <c r="F44" s="63">
        <v>8.9215860164840316E-3</v>
      </c>
      <c r="G44" s="63">
        <v>5.494374161395494E-3</v>
      </c>
    </row>
    <row r="45" spans="1:15" x14ac:dyDescent="0.25">
      <c r="F45" s="63">
        <v>4.8568933666241643E-3</v>
      </c>
      <c r="G45" s="63">
        <v>3.3544115010653471E-3</v>
      </c>
    </row>
    <row r="46" spans="1:15" x14ac:dyDescent="0.25">
      <c r="F46" s="63">
        <v>1.7545445258455932E-3</v>
      </c>
      <c r="G46" s="63">
        <v>1.3706766673681119E-3</v>
      </c>
    </row>
    <row r="47" spans="1:15" x14ac:dyDescent="0.25">
      <c r="F47" s="63">
        <v>7.8174675675502458E-4</v>
      </c>
      <c r="G47" s="63">
        <v>5.667124362892206E-4</v>
      </c>
    </row>
    <row r="48" spans="1:15" x14ac:dyDescent="0.25">
      <c r="F48" s="63">
        <v>6.3431108744152465E-4</v>
      </c>
      <c r="G48" s="63">
        <v>9.3328047408159926E-4</v>
      </c>
    </row>
    <row r="49" spans="6:7" x14ac:dyDescent="0.25">
      <c r="F49" s="63">
        <v>4.4169133268681838E-4</v>
      </c>
      <c r="G49" s="63">
        <v>2.1253901051580571E-4</v>
      </c>
    </row>
    <row r="50" spans="6:7" x14ac:dyDescent="0.25">
      <c r="F50" s="63">
        <v>3.0274426943682417E-4</v>
      </c>
      <c r="G50" s="63">
        <v>1.3799597817177041E-4</v>
      </c>
    </row>
    <row r="51" spans="6:7" x14ac:dyDescent="0.25">
      <c r="F51" s="63">
        <v>2.1339263629849633E-4</v>
      </c>
      <c r="G51" s="63">
        <v>1.4145654887012956E-4</v>
      </c>
    </row>
    <row r="52" spans="6:7" x14ac:dyDescent="0.25">
      <c r="F52" s="63">
        <v>2.0290809283212495E-4</v>
      </c>
      <c r="G52" s="63">
        <v>1.6624845343111795E-4</v>
      </c>
    </row>
    <row r="53" spans="6:7" x14ac:dyDescent="0.25">
      <c r="F53" s="63">
        <f>SUM(F42:F52)</f>
        <v>0.24343741736113023</v>
      </c>
      <c r="G53" s="63">
        <f>SUM(G42:G52)</f>
        <v>0.31392800148640027</v>
      </c>
    </row>
    <row r="54" spans="6:7" x14ac:dyDescent="0.25">
      <c r="F54" s="63">
        <f>SQRT(F53)</f>
        <v>0.49339377515441984</v>
      </c>
      <c r="G54" s="63">
        <f>SQRT(G53)</f>
        <v>0.56029278193316057</v>
      </c>
    </row>
    <row r="55" spans="6:7" x14ac:dyDescent="0.25">
      <c r="F55" s="60">
        <f>F54*100</f>
        <v>49.339377515441981</v>
      </c>
      <c r="G55" s="60">
        <f>G54*100</f>
        <v>56.02927819331606</v>
      </c>
    </row>
  </sheetData>
  <mergeCells count="4">
    <mergeCell ref="A41:C41"/>
    <mergeCell ref="A1:G1"/>
    <mergeCell ref="I1:O1"/>
    <mergeCell ref="I41:K4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/>
  </sheetViews>
  <sheetFormatPr defaultRowHeight="15" x14ac:dyDescent="0.25"/>
  <cols>
    <col min="1" max="1" width="5.125" bestFit="1" customWidth="1"/>
    <col min="2" max="2" width="56.875" bestFit="1" customWidth="1"/>
    <col min="3" max="4" width="8.875" bestFit="1" customWidth="1"/>
    <col min="6" max="6" width="5.125" bestFit="1" customWidth="1"/>
    <col min="7" max="7" width="55.875" bestFit="1" customWidth="1"/>
  </cols>
  <sheetData>
    <row r="1" spans="1:15" ht="26.25" x14ac:dyDescent="0.25">
      <c r="A1" s="82" t="s">
        <v>60</v>
      </c>
      <c r="B1" s="83" t="s">
        <v>61</v>
      </c>
      <c r="C1" s="77" t="s">
        <v>62</v>
      </c>
      <c r="D1" s="77" t="s">
        <v>63</v>
      </c>
      <c r="E1" s="75"/>
      <c r="F1" s="77" t="s">
        <v>60</v>
      </c>
      <c r="G1" s="80" t="s">
        <v>61</v>
      </c>
      <c r="H1" s="77" t="s">
        <v>62</v>
      </c>
      <c r="I1" s="77" t="s">
        <v>63</v>
      </c>
      <c r="J1" s="75"/>
      <c r="K1" s="77" t="s">
        <v>170</v>
      </c>
      <c r="L1" s="77" t="s">
        <v>172</v>
      </c>
      <c r="M1" s="75"/>
      <c r="N1" s="77" t="s">
        <v>171</v>
      </c>
      <c r="O1" s="77" t="s">
        <v>173</v>
      </c>
    </row>
    <row r="2" spans="1:15" x14ac:dyDescent="0.25">
      <c r="A2" s="84" t="s">
        <v>90</v>
      </c>
      <c r="B2" s="85" t="s">
        <v>91</v>
      </c>
      <c r="C2" s="78">
        <v>0.89648146736068191</v>
      </c>
      <c r="D2" s="78">
        <v>0.27264267047466517</v>
      </c>
      <c r="E2" s="75"/>
      <c r="F2" s="78" t="s">
        <v>90</v>
      </c>
      <c r="G2" s="76" t="s">
        <v>157</v>
      </c>
      <c r="H2" s="78">
        <v>1.0031146224934011</v>
      </c>
      <c r="I2" s="78">
        <v>0.96750717411479326</v>
      </c>
      <c r="J2" s="75"/>
      <c r="K2" s="86">
        <f>C2-H2</f>
        <v>-0.1066331551327192</v>
      </c>
      <c r="L2" s="86">
        <f>D2-I2</f>
        <v>-0.69486450364012808</v>
      </c>
      <c r="M2" s="75"/>
      <c r="N2" s="86">
        <f>C2+H2</f>
        <v>1.8995960898540831</v>
      </c>
      <c r="O2" s="86">
        <f>D2+I2</f>
        <v>1.2401498445894585</v>
      </c>
    </row>
    <row r="3" spans="1:15" ht="26.25" x14ac:dyDescent="0.25">
      <c r="A3" s="84" t="s">
        <v>66</v>
      </c>
      <c r="B3" s="85" t="s">
        <v>67</v>
      </c>
      <c r="C3" s="78">
        <v>12.220442072366916</v>
      </c>
      <c r="D3" s="78">
        <v>8.752061351249278</v>
      </c>
      <c r="E3" s="75"/>
      <c r="F3" s="78" t="s">
        <v>66</v>
      </c>
      <c r="G3" s="76" t="s">
        <v>159</v>
      </c>
      <c r="H3" s="78">
        <v>1.8397111584562469</v>
      </c>
      <c r="I3" s="78">
        <v>1.5214182715210065</v>
      </c>
      <c r="J3" s="75"/>
      <c r="K3" s="86">
        <f t="shared" ref="K3:K13" si="0">C3-H3</f>
        <v>10.38073091391067</v>
      </c>
      <c r="L3" s="86">
        <f t="shared" ref="L3:L13" si="1">D3-I3</f>
        <v>7.2306430797282717</v>
      </c>
      <c r="M3" s="75"/>
      <c r="N3" s="86">
        <f t="shared" ref="N3:N13" si="2">C3+H3</f>
        <v>14.060153230823163</v>
      </c>
      <c r="O3" s="86">
        <f t="shared" ref="O3:O13" si="3">D3+I3</f>
        <v>10.273479622770285</v>
      </c>
    </row>
    <row r="4" spans="1:15" x14ac:dyDescent="0.25">
      <c r="A4" s="84" t="s">
        <v>121</v>
      </c>
      <c r="B4" s="85" t="s">
        <v>122</v>
      </c>
      <c r="C4" s="78">
        <v>7.2045126513819488E-2</v>
      </c>
      <c r="D4" s="78">
        <v>8.6120200512402531E-3</v>
      </c>
      <c r="E4" s="75"/>
      <c r="F4" s="78" t="s">
        <v>121</v>
      </c>
      <c r="G4" s="76" t="s">
        <v>143</v>
      </c>
      <c r="H4" s="78">
        <v>4.2301460629846073</v>
      </c>
      <c r="I4" s="78">
        <v>4.0104498335361827</v>
      </c>
      <c r="J4" s="75"/>
      <c r="K4" s="86">
        <f t="shared" si="0"/>
        <v>-4.1581009364707882</v>
      </c>
      <c r="L4" s="86">
        <f t="shared" si="1"/>
        <v>-4.0018378134849426</v>
      </c>
      <c r="M4" s="75"/>
      <c r="N4" s="86">
        <f t="shared" si="2"/>
        <v>4.3021911894984264</v>
      </c>
      <c r="O4" s="86">
        <f t="shared" si="3"/>
        <v>4.0190618535874227</v>
      </c>
    </row>
    <row r="5" spans="1:15" ht="39" x14ac:dyDescent="0.25">
      <c r="A5" s="84" t="s">
        <v>84</v>
      </c>
      <c r="B5" s="85" t="s">
        <v>85</v>
      </c>
      <c r="C5" s="78">
        <v>1.4244581174331696</v>
      </c>
      <c r="D5" s="78">
        <v>1.2893736984719284</v>
      </c>
      <c r="E5" s="75"/>
      <c r="F5" s="78" t="s">
        <v>84</v>
      </c>
      <c r="G5" s="76" t="s">
        <v>144</v>
      </c>
      <c r="H5" s="78">
        <v>3.3285578947620595</v>
      </c>
      <c r="I5" s="78">
        <v>3.2833111965855384</v>
      </c>
      <c r="J5" s="75"/>
      <c r="K5" s="86">
        <f t="shared" si="0"/>
        <v>-1.9040997773288899</v>
      </c>
      <c r="L5" s="86">
        <f t="shared" si="1"/>
        <v>-1.99393749811361</v>
      </c>
      <c r="M5" s="75"/>
      <c r="N5" s="86">
        <f t="shared" si="2"/>
        <v>4.7530160121952294</v>
      </c>
      <c r="O5" s="86">
        <f t="shared" si="3"/>
        <v>4.572684895057467</v>
      </c>
    </row>
    <row r="6" spans="1:15" x14ac:dyDescent="0.25">
      <c r="A6" s="84" t="s">
        <v>76</v>
      </c>
      <c r="B6" s="85" t="s">
        <v>77</v>
      </c>
      <c r="C6" s="78">
        <v>2.5185533296746461</v>
      </c>
      <c r="D6" s="78">
        <v>3.0549639508210227</v>
      </c>
      <c r="E6" s="75"/>
      <c r="F6" s="78" t="s">
        <v>76</v>
      </c>
      <c r="G6" s="76" t="s">
        <v>77</v>
      </c>
      <c r="H6" s="78">
        <v>0.95253633859737763</v>
      </c>
      <c r="I6" s="78">
        <v>0.72967731955456183</v>
      </c>
      <c r="J6" s="75"/>
      <c r="K6" s="86">
        <f t="shared" si="0"/>
        <v>1.5660169910772685</v>
      </c>
      <c r="L6" s="86">
        <f t="shared" si="1"/>
        <v>2.3252866312664606</v>
      </c>
      <c r="M6" s="75"/>
      <c r="N6" s="86">
        <f t="shared" si="2"/>
        <v>3.4710896682720236</v>
      </c>
      <c r="O6" s="86">
        <f t="shared" si="3"/>
        <v>3.7846412703755847</v>
      </c>
    </row>
    <row r="7" spans="1:15" x14ac:dyDescent="0.25">
      <c r="A7" s="84" t="s">
        <v>119</v>
      </c>
      <c r="B7" s="85" t="s">
        <v>120</v>
      </c>
      <c r="C7" s="78">
        <v>8.5938628354521915E-2</v>
      </c>
      <c r="D7" s="78">
        <v>4.4051981553628279E-2</v>
      </c>
      <c r="E7" s="75"/>
      <c r="F7" s="78" t="s">
        <v>119</v>
      </c>
      <c r="G7" s="76" t="s">
        <v>120</v>
      </c>
      <c r="H7" s="78">
        <v>0.45064008650984078</v>
      </c>
      <c r="I7" s="78">
        <v>0.41925159520589184</v>
      </c>
      <c r="J7" s="75"/>
      <c r="K7" s="86">
        <f t="shared" si="0"/>
        <v>-0.36470145815531885</v>
      </c>
      <c r="L7" s="86">
        <f t="shared" si="1"/>
        <v>-0.37519961365226356</v>
      </c>
      <c r="M7" s="75"/>
      <c r="N7" s="86">
        <f t="shared" si="2"/>
        <v>0.5365787148643627</v>
      </c>
      <c r="O7" s="86">
        <f t="shared" si="3"/>
        <v>0.46330357675952011</v>
      </c>
    </row>
    <row r="8" spans="1:15" x14ac:dyDescent="0.25">
      <c r="A8" s="84" t="s">
        <v>72</v>
      </c>
      <c r="B8" s="85" t="s">
        <v>73</v>
      </c>
      <c r="C8" s="78">
        <v>4.1887283581602581</v>
      </c>
      <c r="D8" s="78">
        <v>3.7022650733950857</v>
      </c>
      <c r="E8" s="75"/>
      <c r="F8" s="78" t="s">
        <v>72</v>
      </c>
      <c r="G8" s="76" t="s">
        <v>73</v>
      </c>
      <c r="H8" s="78">
        <v>0.25357483275980836</v>
      </c>
      <c r="I8" s="78">
        <v>4.975573152310922E-2</v>
      </c>
      <c r="J8" s="75"/>
      <c r="K8" s="86">
        <f t="shared" si="0"/>
        <v>3.9351535254004499</v>
      </c>
      <c r="L8" s="86">
        <f t="shared" si="1"/>
        <v>3.6525093418719763</v>
      </c>
      <c r="M8" s="75"/>
      <c r="N8" s="86">
        <f t="shared" si="2"/>
        <v>4.4423031909200663</v>
      </c>
      <c r="O8" s="86">
        <f t="shared" si="3"/>
        <v>3.7520208049181951</v>
      </c>
    </row>
    <row r="9" spans="1:15" ht="26.25" x14ac:dyDescent="0.25">
      <c r="A9" s="84" t="s">
        <v>117</v>
      </c>
      <c r="B9" s="85" t="s">
        <v>118</v>
      </c>
      <c r="C9" s="78">
        <v>0.12962398725613578</v>
      </c>
      <c r="D9" s="78">
        <v>8.1966592226305812E-2</v>
      </c>
      <c r="E9" s="75"/>
      <c r="F9" s="78" t="s">
        <v>117</v>
      </c>
      <c r="G9" s="76" t="s">
        <v>145</v>
      </c>
      <c r="H9" s="78">
        <v>14.17186856567886</v>
      </c>
      <c r="I9" s="78">
        <v>14.08720813219022</v>
      </c>
      <c r="J9" s="75"/>
      <c r="K9" s="86">
        <f t="shared" si="0"/>
        <v>-14.042244578422725</v>
      </c>
      <c r="L9" s="86">
        <f t="shared" si="1"/>
        <v>-14.005241539963913</v>
      </c>
      <c r="M9" s="75"/>
      <c r="N9" s="86">
        <f t="shared" si="2"/>
        <v>14.301492552934995</v>
      </c>
      <c r="O9" s="86">
        <f t="shared" si="3"/>
        <v>14.169174724416527</v>
      </c>
    </row>
    <row r="10" spans="1:15" ht="39" x14ac:dyDescent="0.25">
      <c r="A10" s="84" t="s">
        <v>102</v>
      </c>
      <c r="B10" s="85" t="s">
        <v>103</v>
      </c>
      <c r="C10" s="78">
        <v>0.43580699831768216</v>
      </c>
      <c r="D10" s="78">
        <v>0.37022531357718053</v>
      </c>
      <c r="E10" s="75"/>
      <c r="F10" s="78" t="s">
        <v>102</v>
      </c>
      <c r="G10" s="76" t="s">
        <v>165</v>
      </c>
      <c r="H10" s="78">
        <v>56.027220374935133</v>
      </c>
      <c r="I10" s="78">
        <v>59.841026550296959</v>
      </c>
      <c r="J10" s="75"/>
      <c r="K10" s="86">
        <f t="shared" si="0"/>
        <v>-55.591413376617453</v>
      </c>
      <c r="L10" s="86">
        <f t="shared" si="1"/>
        <v>-59.47080123671978</v>
      </c>
      <c r="M10" s="75"/>
      <c r="N10" s="86">
        <f t="shared" si="2"/>
        <v>56.463027373252814</v>
      </c>
      <c r="O10" s="86">
        <f t="shared" si="3"/>
        <v>60.211251863874139</v>
      </c>
    </row>
    <row r="11" spans="1:15" ht="26.25" x14ac:dyDescent="0.25">
      <c r="A11" s="84" t="s">
        <v>88</v>
      </c>
      <c r="B11" s="85" t="s">
        <v>89</v>
      </c>
      <c r="C11" s="78">
        <v>1.0335081847865963</v>
      </c>
      <c r="D11" s="78">
        <v>1.0996851176805431</v>
      </c>
      <c r="E11" s="75"/>
      <c r="F11" s="78" t="s">
        <v>88</v>
      </c>
      <c r="G11" s="76" t="s">
        <v>166</v>
      </c>
      <c r="H11" s="78">
        <v>5.5136567497591171</v>
      </c>
      <c r="I11" s="78">
        <v>4.2239834707045087</v>
      </c>
      <c r="J11" s="75"/>
      <c r="K11" s="86">
        <f t="shared" si="0"/>
        <v>-4.480148564972521</v>
      </c>
      <c r="L11" s="86">
        <f t="shared" si="1"/>
        <v>-3.1242983530239656</v>
      </c>
      <c r="M11" s="75"/>
      <c r="N11" s="86">
        <f t="shared" si="2"/>
        <v>6.5471649345457132</v>
      </c>
      <c r="O11" s="86">
        <f t="shared" si="3"/>
        <v>5.3236685883850523</v>
      </c>
    </row>
    <row r="12" spans="1:15" ht="39" x14ac:dyDescent="0.25">
      <c r="A12" s="84" t="s">
        <v>127</v>
      </c>
      <c r="B12" s="85" t="s">
        <v>128</v>
      </c>
      <c r="C12" s="78">
        <v>2.6741880530485811E-2</v>
      </c>
      <c r="D12" s="78">
        <v>1.8759609665207136E-2</v>
      </c>
      <c r="E12" s="75"/>
      <c r="F12" s="78" t="s">
        <v>127</v>
      </c>
      <c r="G12" s="76" t="s">
        <v>146</v>
      </c>
      <c r="H12" s="78">
        <v>0.20319375555162478</v>
      </c>
      <c r="I12" s="78">
        <v>0.1568329419532821</v>
      </c>
      <c r="J12" s="75"/>
      <c r="K12" s="86">
        <f t="shared" si="0"/>
        <v>-0.17645187502113896</v>
      </c>
      <c r="L12" s="86">
        <f t="shared" si="1"/>
        <v>-0.13807333228807495</v>
      </c>
      <c r="M12" s="75"/>
      <c r="N12" s="86">
        <f t="shared" si="2"/>
        <v>0.22993563608211059</v>
      </c>
      <c r="O12" s="86">
        <f t="shared" si="3"/>
        <v>0.17559255161848925</v>
      </c>
    </row>
    <row r="13" spans="1:15" ht="26.25" x14ac:dyDescent="0.25">
      <c r="A13" s="84" t="s">
        <v>125</v>
      </c>
      <c r="B13" s="85" t="s">
        <v>126</v>
      </c>
      <c r="C13" s="78">
        <v>3.3376425999212415E-2</v>
      </c>
      <c r="D13" s="78">
        <v>4.4873957391613423E-6</v>
      </c>
      <c r="E13" s="75"/>
      <c r="F13" s="81">
        <v>95</v>
      </c>
      <c r="G13" s="76" t="s">
        <v>168</v>
      </c>
      <c r="H13" s="78">
        <v>0.64997552635128064</v>
      </c>
      <c r="I13" s="78">
        <v>0.6867642559932956</v>
      </c>
      <c r="J13" s="75"/>
      <c r="K13" s="86">
        <f t="shared" si="0"/>
        <v>-0.61659910035206822</v>
      </c>
      <c r="L13" s="86">
        <f t="shared" si="1"/>
        <v>-0.68675976859755639</v>
      </c>
      <c r="M13" s="75"/>
      <c r="N13" s="86">
        <f t="shared" si="2"/>
        <v>0.68335195235049306</v>
      </c>
      <c r="O13" s="86">
        <f t="shared" si="3"/>
        <v>0.68676874338903482</v>
      </c>
    </row>
    <row r="14" spans="1:15" x14ac:dyDescent="0.25">
      <c r="J14" s="75"/>
      <c r="K14" s="86">
        <f>SUM(K2:K13)*-1</f>
        <v>65.55849139208523</v>
      </c>
      <c r="L14" s="86">
        <f>SUM(L2:L13)*-1</f>
        <v>71.282574606617516</v>
      </c>
      <c r="M14" s="86"/>
      <c r="N14" s="86">
        <f t="shared" ref="N14:O14" si="4">SUM(N2:N13)</f>
        <v>111.68990054559347</v>
      </c>
      <c r="O14" s="86">
        <f t="shared" si="4"/>
        <v>108.67179833974119</v>
      </c>
    </row>
    <row r="15" spans="1:15" x14ac:dyDescent="0.25">
      <c r="J15" s="75"/>
      <c r="K15" s="86">
        <f>(K14/N14)*100</f>
        <v>58.696884026074748</v>
      </c>
      <c r="L15" s="86">
        <f>(L14/O14)*100</f>
        <v>65.594363667164544</v>
      </c>
      <c r="M15" s="75"/>
      <c r="N15" s="86"/>
      <c r="O15" s="86"/>
    </row>
    <row r="16" spans="1:15" x14ac:dyDescent="0.25">
      <c r="J16" s="75"/>
      <c r="K16" s="86"/>
      <c r="L16" s="86"/>
      <c r="M16" s="75"/>
      <c r="N16" s="86"/>
      <c r="O16" s="86"/>
    </row>
    <row r="17" spans="10:15" x14ac:dyDescent="0.25">
      <c r="J17" s="75"/>
      <c r="K17" s="86"/>
      <c r="L17" s="86"/>
      <c r="M17" s="75"/>
      <c r="N17" s="86"/>
      <c r="O17" s="86"/>
    </row>
    <row r="18" spans="10:15" x14ac:dyDescent="0.25">
      <c r="J18" s="75"/>
      <c r="K18" s="86"/>
      <c r="L18" s="86"/>
      <c r="M18" s="75"/>
      <c r="N18" s="86"/>
      <c r="O18" s="86"/>
    </row>
    <row r="19" spans="10:15" x14ac:dyDescent="0.25">
      <c r="J19" s="75"/>
      <c r="K19" s="86"/>
      <c r="L19" s="86"/>
      <c r="M19" s="75"/>
      <c r="N19" s="86"/>
      <c r="O19" s="86"/>
    </row>
    <row r="20" spans="10:15" x14ac:dyDescent="0.25">
      <c r="J20" s="75"/>
      <c r="K20" s="86"/>
      <c r="L20" s="86"/>
      <c r="M20" s="75"/>
      <c r="N20" s="86"/>
      <c r="O20" s="86"/>
    </row>
    <row r="21" spans="10:15" x14ac:dyDescent="0.25">
      <c r="J21" s="75"/>
      <c r="K21" s="86"/>
      <c r="L21" s="86"/>
      <c r="M21" s="75"/>
      <c r="N21" s="86"/>
      <c r="O21" s="86"/>
    </row>
    <row r="22" spans="10:15" x14ac:dyDescent="0.25">
      <c r="J22" s="75"/>
      <c r="K22" s="86"/>
      <c r="L22" s="86"/>
      <c r="M22" s="75"/>
      <c r="N22" s="86"/>
      <c r="O22" s="86"/>
    </row>
    <row r="23" spans="10:15" x14ac:dyDescent="0.25">
      <c r="J23" s="75"/>
      <c r="K23" s="86"/>
      <c r="L23" s="86"/>
      <c r="M23" s="75"/>
      <c r="N23" s="86"/>
      <c r="O23" s="86"/>
    </row>
    <row r="24" spans="10:15" x14ac:dyDescent="0.25">
      <c r="J24" s="75"/>
      <c r="K24" s="86"/>
      <c r="L24" s="86"/>
      <c r="M24" s="75"/>
      <c r="N24" s="86"/>
      <c r="O24" s="86"/>
    </row>
    <row r="25" spans="10:15" x14ac:dyDescent="0.25">
      <c r="J25" s="75"/>
      <c r="K25" s="86"/>
      <c r="L25" s="86"/>
      <c r="M25" s="75"/>
      <c r="N25" s="86"/>
      <c r="O25" s="86"/>
    </row>
    <row r="26" spans="10:15" x14ac:dyDescent="0.25">
      <c r="J26" s="75"/>
      <c r="K26" s="86"/>
      <c r="L26" s="86"/>
      <c r="M26" s="75"/>
      <c r="N26" s="86"/>
      <c r="O26" s="86"/>
    </row>
    <row r="27" spans="10:15" x14ac:dyDescent="0.25">
      <c r="J27" s="75"/>
      <c r="K27" s="86"/>
      <c r="L27" s="86"/>
      <c r="M27" s="75"/>
      <c r="N27" s="86"/>
      <c r="O27" s="86"/>
    </row>
    <row r="28" spans="10:15" x14ac:dyDescent="0.25">
      <c r="J28" s="75"/>
      <c r="K28" s="86"/>
      <c r="L28" s="86"/>
      <c r="M28" s="75"/>
      <c r="N28" s="86"/>
      <c r="O28" s="86"/>
    </row>
    <row r="29" spans="10:15" x14ac:dyDescent="0.25">
      <c r="J29" s="75"/>
      <c r="K29" s="86"/>
      <c r="L29" s="86"/>
      <c r="M29" s="75"/>
      <c r="N29" s="86"/>
      <c r="O29" s="86"/>
    </row>
    <row r="30" spans="10:15" x14ac:dyDescent="0.25">
      <c r="J30" s="75"/>
      <c r="K30" s="86"/>
      <c r="L30" s="86"/>
      <c r="M30" s="75"/>
      <c r="N30" s="86"/>
      <c r="O30" s="86"/>
    </row>
    <row r="31" spans="10:15" x14ac:dyDescent="0.25">
      <c r="J31" s="75"/>
      <c r="K31" s="86"/>
      <c r="L31" s="86"/>
      <c r="M31" s="75"/>
      <c r="N31" s="86"/>
      <c r="O31" s="86"/>
    </row>
    <row r="32" spans="10:15" x14ac:dyDescent="0.25">
      <c r="J32" s="75"/>
      <c r="K32" s="86"/>
      <c r="L32" s="86"/>
      <c r="M32" s="75"/>
      <c r="N32" s="86"/>
      <c r="O32" s="86"/>
    </row>
    <row r="33" spans="10:15" x14ac:dyDescent="0.25">
      <c r="J33" s="75"/>
      <c r="K33" s="86"/>
      <c r="L33" s="86"/>
      <c r="M33" s="75"/>
      <c r="N33" s="86"/>
      <c r="O33" s="86"/>
    </row>
    <row r="34" spans="10:15" x14ac:dyDescent="0.25">
      <c r="J34" s="75"/>
      <c r="K34" s="86"/>
      <c r="L34" s="86"/>
      <c r="M34" s="75"/>
      <c r="N34" s="86"/>
      <c r="O34" s="86"/>
    </row>
    <row r="35" spans="10:15" x14ac:dyDescent="0.25">
      <c r="J35" s="75"/>
      <c r="K35" s="86"/>
      <c r="L35" s="86"/>
      <c r="M35" s="75"/>
      <c r="N35" s="86"/>
      <c r="O35" s="86"/>
    </row>
    <row r="36" spans="10:15" x14ac:dyDescent="0.25">
      <c r="J36" s="75"/>
      <c r="K36" s="86"/>
      <c r="L36" s="86"/>
      <c r="M36" s="75"/>
      <c r="N36" s="86"/>
      <c r="O36" s="86"/>
    </row>
    <row r="37" spans="10:15" x14ac:dyDescent="0.25">
      <c r="J37" s="75"/>
      <c r="K37" s="86"/>
      <c r="L37" s="86"/>
      <c r="M37" s="75"/>
      <c r="N37" s="86"/>
      <c r="O37" s="86"/>
    </row>
    <row r="38" spans="10:15" x14ac:dyDescent="0.25">
      <c r="J38" s="75"/>
      <c r="K38" s="86"/>
      <c r="L38" s="86"/>
      <c r="M38" s="75"/>
      <c r="N38" s="86"/>
      <c r="O38" s="86"/>
    </row>
    <row r="39" spans="10:15" x14ac:dyDescent="0.25">
      <c r="J39" s="75"/>
      <c r="K39" s="86"/>
      <c r="L39" s="86"/>
      <c r="M39" s="75"/>
      <c r="N39" s="86"/>
      <c r="O39" s="86"/>
    </row>
    <row r="40" spans="10:15" x14ac:dyDescent="0.25">
      <c r="J40" s="75"/>
      <c r="K40" s="86"/>
      <c r="L40" s="86"/>
      <c r="M40" s="75"/>
      <c r="N40" s="86"/>
      <c r="O40" s="86"/>
    </row>
    <row r="41" spans="10:15" x14ac:dyDescent="0.25">
      <c r="J41" s="75"/>
      <c r="K41" s="86"/>
      <c r="L41" s="86"/>
      <c r="M41" s="75"/>
      <c r="N41" s="86"/>
      <c r="O41" s="86"/>
    </row>
    <row r="42" spans="10:15" x14ac:dyDescent="0.25">
      <c r="J42" s="75"/>
      <c r="K42" s="86"/>
      <c r="L42" s="86"/>
      <c r="M42" s="75"/>
      <c r="N42" s="86"/>
      <c r="O42" s="86"/>
    </row>
    <row r="43" spans="10:15" x14ac:dyDescent="0.25">
      <c r="J43" s="75"/>
      <c r="K43" s="86"/>
      <c r="L43" s="86"/>
      <c r="M43" s="75"/>
      <c r="N43" s="86"/>
      <c r="O43" s="86"/>
    </row>
    <row r="44" spans="10:15" x14ac:dyDescent="0.25">
      <c r="J44" s="75"/>
      <c r="K44" s="86"/>
      <c r="L44" s="86"/>
      <c r="M44" s="75"/>
      <c r="N44" s="86"/>
      <c r="O44" s="86"/>
    </row>
    <row r="45" spans="10:15" x14ac:dyDescent="0.25">
      <c r="J45" s="75"/>
      <c r="K45" s="86"/>
      <c r="L45" s="86"/>
      <c r="M45" s="75"/>
      <c r="N45" s="86"/>
      <c r="O45" s="8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Tabela 1 e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IS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Serginho Lobão</dc:creator>
  <cp:lastModifiedBy>Serginho Lobão</cp:lastModifiedBy>
  <dcterms:created xsi:type="dcterms:W3CDTF">2016-07-12T18:15:01Z</dcterms:created>
  <dcterms:modified xsi:type="dcterms:W3CDTF">2016-10-24T12:43:41Z</dcterms:modified>
</cp:coreProperties>
</file>